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</cols>
  <sheetData>
    <row r="1" ht="34" customHeight="1"/>
    <row r="2" ht="28" customHeight="1">
      <c r="A2" s="1" t="inlineStr">
        <is>
          <t xml:space="preserve">App mobile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App mobile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cliente</t>
        </is>
      </c>
      <c r="C7" s="5" t="inlineStr">
        <is>
          <t xml:space="preserve">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Workshop sui requisiti con il cliente e gli utenti</t>
        </is>
      </c>
      <c r="C8" s="5" t="inlineStr">
        <is>
          <t xml:space="preserve">Analisi</t>
        </is>
      </c>
      <c r="D8" s="8">
        <f>WORKDAY($J$3,2)</f>
      </c>
      <c r="E8" s="7">
        <v>3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dei sistemi esistenti e delle loro API</t>
        </is>
      </c>
      <c r="C9" s="5" t="inlineStr">
        <is>
          <t xml:space="preserve">Analisi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Account sviluppatore del cliente su Apple e Google</t>
        </is>
      </c>
      <c r="C10" s="5" t="inlineStr">
        <is>
          <t xml:space="preserve">Analisi</t>
        </is>
      </c>
      <c r="D10" s="8">
        <f>WORKDAY($J$3,2)</f>
      </c>
      <c r="E10" s="7">
        <v>10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Mappa dei dati personali raccolti dall'app</t>
        </is>
      </c>
      <c r="C11" s="5" t="inlineStr">
        <is>
          <t xml:space="preserve">Analisi</t>
        </is>
      </c>
      <c r="D11" s="8">
        <f>WORKDAY($J$3,5)</f>
      </c>
      <c r="E11" s="7">
        <v>3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Documento dei requisiti e delle storie utente</t>
        </is>
      </c>
      <c r="C12" s="5" t="inlineStr">
        <is>
          <t xml:space="preserve">Analisi</t>
        </is>
      </c>
      <c r="D12" s="8">
        <f>WORKDAY($J$3,5)</f>
      </c>
      <c r="E12" s="7">
        <v>6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Scelta della tecnologia: nativa o multipiattaforma</t>
        </is>
      </c>
      <c r="C13" s="5" t="inlineStr">
        <is>
          <t xml:space="preserve">Analisi</t>
        </is>
      </c>
      <c r="D13" s="8">
        <f>WORKDAY($J$3,7)</f>
      </c>
      <c r="E13" s="7">
        <v>2</v>
      </c>
      <c r="F13" s="12">
        <f>IF(OR(D13="",E13=""),"",WORKDAY(D13,MAX(E13,1)-1))</f>
      </c>
      <c r="G13" s="7" t="inlineStr">
        <is>
          <t xml:space="preserve">4, 3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Stima per funzione e piano dei rilasci</t>
        </is>
      </c>
      <c r="C14" s="5" t="inlineStr">
        <is>
          <t xml:space="preserve">Analisi</t>
        </is>
      </c>
      <c r="D14" s="8">
        <f>WORKDAY($J$3,11)</f>
      </c>
      <c r="E14" s="7">
        <v>2</v>
      </c>
      <c r="F14" s="12">
        <f>IF(OR(D14="",E14=""),"",WORKDAY(D14,MAX(E14,1)-1))</f>
      </c>
      <c r="G14" s="7" t="inlineStr">
        <is>
          <t xml:space="preserve">7, 8, 6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Il cliente rilegge e approva l'analisi</t>
        </is>
      </c>
      <c r="C15" s="5" t="inlineStr">
        <is>
          <t xml:space="preserve">Analisi</t>
        </is>
      </c>
      <c r="D15" s="8">
        <f>WORKDAY($J$3,13)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Analisi approvata</t>
        </is>
      </c>
      <c r="C16" s="5" t="inlineStr">
        <is>
          <t xml:space="preserve">Analisi</t>
        </is>
      </c>
      <c r="D16" s="8">
        <f>WORKDAY($J$3,15)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Mappa delle schermate e dei percorsi</t>
        </is>
      </c>
      <c r="C17" s="5" t="inlineStr">
        <is>
          <t xml:space="preserve">UX e design</t>
        </is>
      </c>
      <c r="D17" s="8">
        <f>WORKDAY($J$3,16)</f>
      </c>
      <c r="E17" s="7">
        <v>3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Stile visivo: colori, caratteri, icone e componenti</t>
        </is>
      </c>
      <c r="C18" s="5" t="inlineStr">
        <is>
          <t xml:space="preserve">UX e design</t>
        </is>
      </c>
      <c r="D18" s="8">
        <f>WORKDAY($J$3,16)</f>
      </c>
      <c r="E18" s="7">
        <v>7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Wireframe delle schermate principali</t>
        </is>
      </c>
      <c r="C19" s="5" t="inlineStr">
        <is>
          <t xml:space="preserve">UX e design</t>
        </is>
      </c>
      <c r="D19" s="8">
        <f>WORKDAY($J$3,19)</f>
      </c>
      <c r="E19" s="7">
        <v>6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Icona dell'app e schermata di avvio</t>
        </is>
      </c>
      <c r="C20" s="5" t="inlineStr">
        <is>
          <t xml:space="preserve">UX e design</t>
        </is>
      </c>
      <c r="D20" s="8">
        <f>WORKDAY($J$3,23)</f>
      </c>
      <c r="E20" s="7">
        <v>3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Prototipo navigabile dei percorsi principali</t>
        </is>
      </c>
      <c r="C21" s="5" t="inlineStr">
        <is>
          <t xml:space="preserve">UX e design</t>
        </is>
      </c>
      <c r="D21" s="8">
        <f>WORKDAY($J$3,25)</f>
      </c>
      <c r="E21" s="7">
        <v>3</v>
      </c>
      <c r="F21" s="12">
        <f>IF(OR(D21="",E21=""),"",WORKDAY(D21,MAX(E21,1)-1))</f>
      </c>
      <c r="G21" s="7" t="inlineStr">
        <is>
          <t xml:space="preserve">14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Prova del prototipo con cinque utenti</t>
        </is>
      </c>
      <c r="C22" s="5" t="inlineStr">
        <is>
          <t xml:space="preserve">UX e design</t>
        </is>
      </c>
      <c r="D22" s="8">
        <f>WORKDAY($J$3,28)</f>
      </c>
      <c r="E22" s="7">
        <v>3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Grafica delle schermate</t>
        </is>
      </c>
      <c r="C23" s="5" t="inlineStr">
        <is>
          <t xml:space="preserve">UX e design</t>
        </is>
      </c>
      <c r="D23" s="8">
        <f>WORKDAY($J$3,31)</f>
      </c>
      <c r="E23" s="7">
        <v>10</v>
      </c>
      <c r="F23" s="12">
        <f>IF(OR(D23="",E23=""),"",WORKDAY(D23,MAX(E23,1)-1))</f>
      </c>
      <c r="G23" s="7" t="inlineStr">
        <is>
          <t xml:space="preserve">17, 13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Accesso, registrazione e profilo</t>
        </is>
      </c>
      <c r="C24" s="5" t="inlineStr">
        <is>
          <t xml:space="preserve">UX e design</t>
        </is>
      </c>
      <c r="D24" s="8">
        <f>WORKDAY($J$3,31)</f>
      </c>
      <c r="E24" s="7">
        <v>3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Schermate delle funzioni principali</t>
        </is>
      </c>
      <c r="C25" s="5" t="inlineStr">
        <is>
          <t xml:space="preserve">UX e design</t>
        </is>
      </c>
      <c r="D25" s="8">
        <f>WORKDAY($J$3,31)</f>
      </c>
      <c r="E25" s="7">
        <v>8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Errori, stati vuoti e caricamenti</t>
        </is>
      </c>
      <c r="C26" s="5" t="inlineStr">
        <is>
          <t xml:space="preserve">UX e design</t>
        </is>
      </c>
      <c r="D26" s="8">
        <f>WORKDAY($J$3,36)</f>
      </c>
      <c r="E26" s="7">
        <v>3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Varianti per tablet, tema scuro e testo ingrandito</t>
        </is>
      </c>
      <c r="C27" s="5" t="inlineStr">
        <is>
          <t xml:space="preserve">UX e design</t>
        </is>
      </c>
      <c r="D27" s="8">
        <f>WORKDAY($J$3,38)</f>
      </c>
      <c r="E27" s="7">
        <v>3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Verifica di accessibilità del design</t>
        </is>
      </c>
      <c r="C28" s="5" t="inlineStr">
        <is>
          <t xml:space="preserve">UX e design</t>
        </is>
      </c>
      <c r="D28" s="8">
        <f>WORKDAY($J$3,41)</f>
      </c>
      <c r="E28" s="7">
        <v>2</v>
      </c>
      <c r="F28" s="12">
        <f>IF(OR(D28="",E28=""),"",WORKDAY(D28,MAX(E28,1)-1))</f>
      </c>
      <c r="G28" s="7" t="inlineStr">
        <is>
          <t xml:space="preserve">18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Il cliente rilegge e approva il design</t>
        </is>
      </c>
      <c r="C29" s="5" t="inlineStr">
        <is>
          <t xml:space="preserve">UX e design</t>
        </is>
      </c>
      <c r="D29" s="8">
        <f>WORKDAY($J$3,43)</f>
      </c>
      <c r="E29" s="7">
        <v>4</v>
      </c>
      <c r="F29" s="12">
        <f>IF(OR(D29="",E29=""),"",WORKDAY(D29,MAX(E29,1)-1))</f>
      </c>
      <c r="G29" s="7" t="inlineStr">
        <is>
          <t xml:space="preserve">23, 15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Design approvato</t>
        </is>
      </c>
      <c r="C30" s="5" t="inlineStr">
        <is>
          <t xml:space="preserve">UX e design</t>
        </is>
      </c>
      <c r="D30" s="8">
        <f>WORKDAY($J$3,46)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Repository, ambienti e build automatiche</t>
        </is>
      </c>
      <c r="C31" s="5" t="inlineStr">
        <is>
          <t xml:space="preserve">Sviluppo</t>
        </is>
      </c>
      <c r="D31" s="8">
        <f>WORKDAY($J$3,16)</f>
      </c>
      <c r="E31" s="7">
        <v>4</v>
      </c>
      <c r="F31" s="12">
        <f>IF(OR(D31="",E31=""),"",WORKDAY(D31,MAX(E31,1)-1))</f>
      </c>
      <c r="G31" s="7" t="inlineStr">
        <is>
          <t xml:space="preserve">11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Architettura dell'app e del backend</t>
        </is>
      </c>
      <c r="C32" s="5" t="inlineStr">
        <is>
          <t xml:space="preserve">Sviluppo</t>
        </is>
      </c>
      <c r="D32" s="8">
        <f>WORKDAY($J$3,16)</f>
      </c>
      <c r="E32" s="7">
        <v>3</v>
      </c>
      <c r="F32" s="12">
        <f>IF(OR(D32="",E32=""),"",WORKDAY(D32,MAX(E32,1)-1))</f>
      </c>
      <c r="G32" s="7" t="inlineStr">
        <is>
          <t xml:space="preserve">11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Backend e pannello di amministrazione</t>
        </is>
      </c>
      <c r="C33" s="5" t="inlineStr">
        <is>
          <t xml:space="preserve">Sviluppo</t>
        </is>
      </c>
      <c r="D33" s="8">
        <f>WORKDAY($J$3,19)</f>
      </c>
      <c r="E33" s="7">
        <v>37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   Modello dei dati e database</t>
        </is>
      </c>
      <c r="C34" s="5" t="inlineStr">
        <is>
          <t xml:space="preserve">Sviluppo</t>
        </is>
      </c>
      <c r="D34" s="8">
        <f>WORKDAY($J$3,19)</f>
      </c>
      <c r="E34" s="7">
        <v>4</v>
      </c>
      <c r="F34" s="12">
        <f>IF(OR(D34="",E34=""),"",WORKDAY(D34,MAX(E34,1)-1))</f>
      </c>
      <c r="G34" s="7"/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   Autenticazione, account e permessi</t>
        </is>
      </c>
      <c r="C35" s="5" t="inlineStr">
        <is>
          <t xml:space="preserve">Sviluppo</t>
        </is>
      </c>
      <c r="D35" s="8">
        <f>WORKDAY($J$3,23)</f>
      </c>
      <c r="E35" s="7">
        <v>6</v>
      </c>
      <c r="F35" s="12">
        <f>IF(OR(D35="",E35=""),"",WORKDAY(D35,MAX(E35,1)-1))</f>
      </c>
      <c r="G35" s="7"/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   API delle funzioni principali</t>
        </is>
      </c>
      <c r="C36" s="5" t="inlineStr">
        <is>
          <t xml:space="preserve">Sviluppo</t>
        </is>
      </c>
      <c r="D36" s="8">
        <f>WORKDAY($J$3,27)</f>
      </c>
      <c r="E36" s="7">
        <v>19</v>
      </c>
      <c r="F36" s="12">
        <f>IF(OR(D36="",E36=""),"",WORKDAY(D36,MAX(E36,1)-1))</f>
      </c>
      <c r="G36" s="7"/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   Integrazione con i sistemi del cliente</t>
        </is>
      </c>
      <c r="C37" s="5" t="inlineStr">
        <is>
          <t xml:space="preserve">Sviluppo</t>
        </is>
      </c>
      <c r="D37" s="8">
        <f>WORKDAY($J$3,33)</f>
      </c>
      <c r="E37" s="7">
        <v>18</v>
      </c>
      <c r="F37" s="12">
        <f>IF(OR(D37="",E37=""),"",WORKDAY(D37,MAX(E37,1)-1))</f>
      </c>
      <c r="G37" s="7"/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   Pannello di amministrazione per il cliente</t>
        </is>
      </c>
      <c r="C38" s="5" t="inlineStr">
        <is>
          <t xml:space="preserve">Sviluppo</t>
        </is>
      </c>
      <c r="D38" s="8">
        <f>WORKDAY($J$3,40)</f>
      </c>
      <c r="E38" s="7">
        <v>16</v>
      </c>
      <c r="F38" s="12">
        <f>IF(OR(D38="",E38=""),"",WORKDAY(D38,MAX(E38,1)-1))</f>
      </c>
      <c r="G38" s="7"/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Struttura dell'app, navigazione e componenti</t>
        </is>
      </c>
      <c r="C39" s="5" t="inlineStr">
        <is>
          <t xml:space="preserve">Sviluppo</t>
        </is>
      </c>
      <c r="D39" s="8">
        <f>WORKDAY($J$3,20)</f>
      </c>
      <c r="E39" s="7">
        <v>11</v>
      </c>
      <c r="F39" s="12">
        <f>IF(OR(D39="",E39=""),"",WORKDAY(D39,MAX(E39,1)-1))</f>
      </c>
      <c r="G39" s="7" t="inlineStr">
        <is>
          <t xml:space="preserve">27, 26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Funzioni dell'app</t>
        </is>
      </c>
      <c r="C40" s="5" t="inlineStr">
        <is>
          <t xml:space="preserve">Sviluppo</t>
        </is>
      </c>
      <c r="D40" s="8">
        <f>WORKDAY($J$3,47)</f>
      </c>
      <c r="E40" s="7">
        <v>29</v>
      </c>
      <c r="F40" s="12">
        <f>IF(OR(D40="",E40=""),"",WORKDAY(D40,MAX(E40,1)-1))</f>
      </c>
      <c r="G40" s="7" t="inlineStr">
        <is>
          <t xml:space="preserve">25, 34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   Accesso, registrazione e profilo</t>
        </is>
      </c>
      <c r="C41" s="5" t="inlineStr">
        <is>
          <t xml:space="preserve">Sviluppo</t>
        </is>
      </c>
      <c r="D41" s="8">
        <f>WORKDAY($J$3,47)</f>
      </c>
      <c r="E41" s="7">
        <v>6</v>
      </c>
      <c r="F41" s="12">
        <f>IF(OR(D41="",E41=""),"",WORKDAY(D41,MAX(E41,1)-1))</f>
      </c>
      <c r="G41" s="7"/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   Funzioni principali, una storia alla volta</t>
        </is>
      </c>
      <c r="C42" s="5" t="inlineStr">
        <is>
          <t xml:space="preserve">Sviluppo</t>
        </is>
      </c>
      <c r="D42" s="8">
        <f>WORKDAY($J$3,47)</f>
      </c>
      <c r="E42" s="7">
        <v>24</v>
      </c>
      <c r="F42" s="12">
        <f>IF(OR(D42="",E42=""),"",WORKDAY(D42,MAX(E42,1)-1))</f>
      </c>
      <c r="G42" s="7"/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   Cancellazione dell'account dall'app</t>
        </is>
      </c>
      <c r="C43" s="5" t="inlineStr">
        <is>
          <t xml:space="preserve">Sviluppo</t>
        </is>
      </c>
      <c r="D43" s="8">
        <f>WORKDAY($J$3,53)</f>
      </c>
      <c r="E43" s="7">
        <v>2</v>
      </c>
      <c r="F43" s="12">
        <f>IF(OR(D43="",E43=""),"",WORKDAY(D43,MAX(E43,1)-1))</f>
      </c>
      <c r="G43" s="7"/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   Notifiche push e preferenze dell'utente</t>
        </is>
      </c>
      <c r="C44" s="5" t="inlineStr">
        <is>
          <t xml:space="preserve">Sviluppo</t>
        </is>
      </c>
      <c r="D44" s="8">
        <f>WORKDAY($J$3,55)</f>
      </c>
      <c r="E44" s="7">
        <v>5</v>
      </c>
      <c r="F44" s="12">
        <f>IF(OR(D44="",E44=""),"",WORKDAY(D44,MAX(E44,1)-1))</f>
      </c>
      <c r="G44" s="7"/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   Funzionamento senza rete e sincronizzazione</t>
        </is>
      </c>
      <c r="C45" s="5" t="inlineStr">
        <is>
          <t xml:space="preserve">Sviluppo</t>
        </is>
      </c>
      <c r="D45" s="8">
        <f>WORKDAY($J$3,60)</f>
      </c>
      <c r="E45" s="7">
        <v>8</v>
      </c>
      <c r="F45" s="12">
        <f>IF(OR(D45="",E45=""),"",WORKDAY(D45,MAX(E45,1)-1))</f>
      </c>
      <c r="G45" s="7"/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   Analisi d'uso e segnalazione dei crash, con il consenso</t>
        </is>
      </c>
      <c r="C46" s="5" t="inlineStr">
        <is>
          <t xml:space="preserve">Sviluppo</t>
        </is>
      </c>
      <c r="D46" s="8">
        <f>WORKDAY($J$3,68)</f>
      </c>
      <c r="E46" s="7">
        <v>3</v>
      </c>
      <c r="F46" s="12">
        <f>IF(OR(D46="",E46=""),"",WORKDAY(D46,MAX(E46,1)-1))</f>
      </c>
      <c r="G46" s="7"/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   Rifinitura dell'interfaccia e delle animazioni</t>
        </is>
      </c>
      <c r="C47" s="5" t="inlineStr">
        <is>
          <t xml:space="preserve">Sviluppo</t>
        </is>
      </c>
      <c r="D47" s="8">
        <f>WORKDAY($J$3,71)</f>
      </c>
      <c r="E47" s="7">
        <v>5</v>
      </c>
      <c r="F47" s="12">
        <f>IF(OR(D47="",E47=""),"",WORKDAY(D47,MAX(E47,1)-1))</f>
      </c>
      <c r="G47" s="7"/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Test automatici dei percorsi principali</t>
        </is>
      </c>
      <c r="C48" s="5" t="inlineStr">
        <is>
          <t xml:space="preserve">Sviluppo</t>
        </is>
      </c>
      <c r="D48" s="8">
        <f>WORKDAY($J$3,61)</f>
      </c>
      <c r="E48" s="7">
        <v>15</v>
      </c>
      <c r="F48" s="12">
        <f>IF(OR(D48="",E48=""),"",WORKDAY(D48,MAX(E48,1)-1))</f>
      </c>
      <c r="G48" s="7" t="inlineStr">
        <is>
          <t xml:space="preserve">34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Funzioni complete in collaudo interno</t>
        </is>
      </c>
      <c r="C49" s="5" t="inlineStr">
        <is>
          <t xml:space="preserve">Sviluppo</t>
        </is>
      </c>
      <c r="D49" s="8">
        <f>WORKDAY($J$3,76)</f>
      </c>
      <c r="E49" s="7">
        <v>0</v>
      </c>
      <c r="F49" s="12">
        <f>IF(OR(D49="",E49=""),"",WORKDAY(D49,MAX(E49,1)-1))</f>
      </c>
      <c r="G49" s="7" t="inlineStr">
        <is>
          <t xml:space="preserve">35, 28, 43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Piano di test e casi di prova dai criteri di accettazione</t>
        </is>
      </c>
      <c r="C50" s="5" t="inlineStr">
        <is>
          <t xml:space="preserve">Test</t>
        </is>
      </c>
      <c r="D50" s="8">
        <f>WORKDAY($J$3,19)</f>
      </c>
      <c r="E50" s="7">
        <v>7</v>
      </c>
      <c r="F50" s="12">
        <f>IF(OR(D50="",E50=""),"",WORKDAY(D50,MAX(E50,1)-1))</f>
      </c>
      <c r="G50" s="7" t="inlineStr">
        <is>
          <t xml:space="preserve">11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Matrice dei dispositivi e delle versioni del sistema</t>
        </is>
      </c>
      <c r="C51" s="5" t="inlineStr">
        <is>
          <t xml:space="preserve">Test</t>
        </is>
      </c>
      <c r="D51" s="8">
        <f>WORKDAY($J$3,19)</f>
      </c>
      <c r="E51" s="7">
        <v>2</v>
      </c>
      <c r="F51" s="12">
        <f>IF(OR(D51="",E51=""),"",WORKDAY(D51,MAX(E51,1)-1))</f>
      </c>
      <c r="G51" s="7" t="inlineStr">
        <is>
          <t xml:space="preserve">11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Build di prova su TestFlight e sul test chiuso di Google Play</t>
        </is>
      </c>
      <c r="C52" s="5" t="inlineStr">
        <is>
          <t xml:space="preserve">Test</t>
        </is>
      </c>
      <c r="D52" s="8">
        <f>WORKDAY($J$3,77)</f>
      </c>
      <c r="E52" s="7">
        <v>1</v>
      </c>
      <c r="F52" s="12">
        <f>IF(OR(D52="",E52=""),"",WORKDAY(D52,MAX(E52,1)-1))</f>
      </c>
      <c r="G52" s="7" t="inlineStr">
        <is>
          <t xml:space="preserve">44, 5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Test funzionali su dispositivi reali</t>
        </is>
      </c>
      <c r="C53" s="5" t="inlineStr">
        <is>
          <t xml:space="preserve">Test</t>
        </is>
      </c>
      <c r="D53" s="8">
        <f>WORKDAY($J$3,77)</f>
      </c>
      <c r="E53" s="7">
        <v>8</v>
      </c>
      <c r="F53" s="12">
        <f>IF(OR(D53="",E53=""),"",WORKDAY(D53,MAX(E53,1)-1))</f>
      </c>
      <c r="G53" s="7" t="inlineStr">
        <is>
          <t xml:space="preserve">44, 45, 46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Verifica di sicurezza con l'OWASP MASVS</t>
        </is>
      </c>
      <c r="C54" s="5" t="inlineStr">
        <is>
          <t xml:space="preserve">Test</t>
        </is>
      </c>
      <c r="D54" s="8">
        <f>WORKDAY($J$3,77)</f>
      </c>
      <c r="E54" s="7">
        <v>4</v>
      </c>
      <c r="F54" s="12">
        <f>IF(OR(D54="",E54=""),"",WORKDAY(D54,MAX(E54,1)-1))</f>
      </c>
      <c r="G54" s="7" t="inlineStr">
        <is>
          <t xml:space="preserve">44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Prova con VoiceOver, TalkBack e testo ingrandito</t>
        </is>
      </c>
      <c r="C55" s="5" t="inlineStr">
        <is>
          <t xml:space="preserve">Test</t>
        </is>
      </c>
      <c r="D55" s="8">
        <f>WORKDAY($J$3,77)</f>
      </c>
      <c r="E55" s="7">
        <v>2</v>
      </c>
      <c r="F55" s="12">
        <f>IF(OR(D55="",E55=""),"",WORKDAY(D55,MAX(E55,1)-1))</f>
      </c>
      <c r="G55" s="7" t="inlineStr">
        <is>
          <t xml:space="preserve">44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Prestazioni, consumo di batteria e rete lenta</t>
        </is>
      </c>
      <c r="C56" s="5" t="inlineStr">
        <is>
          <t xml:space="preserve">Test</t>
        </is>
      </c>
      <c r="D56" s="8">
        <f>WORKDAY($J$3,79)</f>
      </c>
      <c r="E56" s="7">
        <v>3</v>
      </c>
      <c r="F56" s="12">
        <f>IF(OR(D56="",E56=""),"",WORKDAY(D56,MAX(E56,1)-1))</f>
      </c>
      <c r="G56" s="7" t="inlineStr">
        <is>
          <t xml:space="preserve">44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Correzione dei difetti</t>
        </is>
      </c>
      <c r="C57" s="5" t="inlineStr">
        <is>
          <t xml:space="preserve">Test</t>
        </is>
      </c>
      <c r="D57" s="8">
        <f>WORKDAY($J$3,78)</f>
      </c>
      <c r="E57" s="7">
        <v>11</v>
      </c>
      <c r="F57" s="12">
        <f>IF(OR(D57="",E57=""),"",WORKDAY(D57,MAX(E57,1)-1))</f>
      </c>
      <c r="G57" s="7" t="inlineStr">
        <is>
          <t xml:space="preserve">44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Collaudo del cliente sulle build di prova</t>
        </is>
      </c>
      <c r="C58" s="5" t="inlineStr">
        <is>
          <t xml:space="preserve">Test</t>
        </is>
      </c>
      <c r="D58" s="8">
        <f>WORKDAY($J$3,85)</f>
      </c>
      <c r="E58" s="7">
        <v>6</v>
      </c>
      <c r="F58" s="12">
        <f>IF(OR(D58="",E58=""),"",WORKDAY(D58,MAX(E58,1)-1))</f>
      </c>
      <c r="G58" s="7" t="inlineStr">
        <is>
          <t xml:space="preserve">48, 47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Collaudo superato</t>
        </is>
      </c>
      <c r="C59" s="5" t="inlineStr">
        <is>
          <t xml:space="preserve">Test</t>
        </is>
      </c>
      <c r="D59" s="8">
        <f>WORKDAY($J$3,90)</f>
      </c>
      <c r="E59" s="7">
        <v>0</v>
      </c>
      <c r="F59" s="12">
        <f>IF(OR(D59="",E59=""),"",WORKDAY(D59,MAX(E59,1)-1))</f>
      </c>
      <c r="G59" s="7" t="inlineStr">
        <is>
          <t xml:space="preserve">53, 52</t>
        </is>
      </c>
      <c r="H59" s="7" t="inlineStr">
        <is>
          <t xml:space="preserve">Sì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Schede degli store: nome, descrizione, schermate, parole chiave</t>
        </is>
      </c>
      <c r="C60" s="5" t="inlineStr">
        <is>
          <t xml:space="preserve">Pubblicazione</t>
        </is>
      </c>
      <c r="D60" s="8">
        <f>WORKDAY($J$3,77)</f>
      </c>
      <c r="E60" s="7">
        <v>5</v>
      </c>
      <c r="F60" s="12">
        <f>IF(OR(D60="",E60=""),"",WORKDAY(D60,MAX(E60,1)-1))</f>
      </c>
      <c r="G60" s="7" t="inlineStr">
        <is>
          <t xml:space="preserve">44</t>
        </is>
      </c>
      <c r="H60" s="7" t="inlineStr">
        <is>
          <t xml:space="preserve">No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 t="inlineStr">
        <is>
          <t xml:space="preserve">Informativa privacy e schede sulla privacy degli store</t>
        </is>
      </c>
      <c r="C61" s="5" t="inlineStr">
        <is>
          <t xml:space="preserve">Pubblicazione</t>
        </is>
      </c>
      <c r="D61" s="8">
        <f>WORKDAY($J$3,77)</f>
      </c>
      <c r="E61" s="7">
        <v>3</v>
      </c>
      <c r="F61" s="12">
        <f>IF(OR(D61="",E61=""),"",WORKDAY(D61,MAX(E61,1)-1))</f>
      </c>
      <c r="G61" s="7" t="inlineStr">
        <is>
          <t xml:space="preserve">44</t>
        </is>
      </c>
      <c r="H61" s="7" t="inlineStr">
        <is>
          <t xml:space="preserve">No</t>
        </is>
      </c>
      <c r="I61" s="9">
        <v>0</v>
      </c>
      <c r="J61" s="8">
        <f>F61</f>
      </c>
      <c r="K61" s="11">
        <f>IF(OR(F61="",J61=""),"",F61-J61)</f>
      </c>
    </row>
    <row r="62">
      <c r="A62" s="11">
        <f>IF(B62="","",ROW()-5)</f>
      </c>
      <c r="B62" s="6" t="inlineStr">
        <is>
          <t xml:space="preserve">Invio alla revisione di Apple e Google</t>
        </is>
      </c>
      <c r="C62" s="5" t="inlineStr">
        <is>
          <t xml:space="preserve">Pubblicazione</t>
        </is>
      </c>
      <c r="D62" s="8">
        <f>WORKDAY($J$3,91)</f>
      </c>
      <c r="E62" s="7">
        <v>1</v>
      </c>
      <c r="F62" s="12">
        <f>IF(OR(D62="",E62=""),"",WORKDAY(D62,MAX(E62,1)-1))</f>
      </c>
      <c r="G62" s="7" t="inlineStr">
        <is>
          <t xml:space="preserve">54, 55, 56</t>
        </is>
      </c>
      <c r="H62" s="7" t="inlineStr">
        <is>
          <t xml:space="preserve">No</t>
        </is>
      </c>
      <c r="I62" s="9">
        <v>0</v>
      </c>
      <c r="J62" s="8">
        <f>F62</f>
      </c>
      <c r="K62" s="11">
        <f>IF(OR(F62="",J62=""),"",F62-J62)</f>
      </c>
    </row>
    <row r="63">
      <c r="A63" s="11">
        <f>IF(B63="","",ROW()-5)</f>
      </c>
      <c r="B63" s="6" t="inlineStr">
        <is>
          <t xml:space="preserve">Revisione degli store</t>
        </is>
      </c>
      <c r="C63" s="5" t="inlineStr">
        <is>
          <t xml:space="preserve">Pubblicazione</t>
        </is>
      </c>
      <c r="D63" s="8">
        <f>WORKDAY($J$3,92)</f>
      </c>
      <c r="E63" s="7">
        <v>4</v>
      </c>
      <c r="F63" s="12">
        <f>IF(OR(D63="",E63=""),"",WORKDAY(D63,MAX(E63,1)-1))</f>
      </c>
      <c r="G63" s="7" t="inlineStr">
        <is>
          <t xml:space="preserve">57</t>
        </is>
      </c>
      <c r="H63" s="7" t="inlineStr">
        <is>
          <t xml:space="preserve">No</t>
        </is>
      </c>
      <c r="I63" s="9">
        <v>0</v>
      </c>
      <c r="J63" s="8">
        <f>F63</f>
      </c>
      <c r="K63" s="11">
        <f>IF(OR(F63="",J63=""),"",F63-J63)</f>
      </c>
    </row>
    <row r="64">
      <c r="A64" s="11">
        <f>IF(B64="","",ROW()-5)</f>
      </c>
      <c r="B64" s="6" t="inlineStr">
        <is>
          <t xml:space="preserve">Consegna dei sorgenti, delle chiavi di firma e della documentazione</t>
        </is>
      </c>
      <c r="C64" s="5" t="inlineStr">
        <is>
          <t xml:space="preserve">Pubblicazione</t>
        </is>
      </c>
      <c r="D64" s="8">
        <f>WORKDAY($J$3,92)</f>
      </c>
      <c r="E64" s="7">
        <v>3</v>
      </c>
      <c r="F64" s="12">
        <f>IF(OR(D64="",E64=""),"",WORKDAY(D64,MAX(E64,1)-1))</f>
      </c>
      <c r="G64" s="7" t="inlineStr">
        <is>
          <t xml:space="preserve">54</t>
        </is>
      </c>
      <c r="H64" s="7" t="inlineStr">
        <is>
          <t xml:space="preserve">No</t>
        </is>
      </c>
      <c r="I64" s="9">
        <v>0</v>
      </c>
      <c r="J64" s="8">
        <f>F64</f>
      </c>
      <c r="K64" s="11">
        <f>IF(OR(F64="",J64=""),"",F64-J64)</f>
      </c>
    </row>
    <row r="65">
      <c r="A65" s="11">
        <f>IF(B65="","",ROW()-5)</f>
      </c>
      <c r="B65" s="6" t="inlineStr">
        <is>
          <t xml:space="preserve">App pubblicata sugli store</t>
        </is>
      </c>
      <c r="C65" s="5" t="inlineStr">
        <is>
          <t xml:space="preserve">Pubblicazione</t>
        </is>
      </c>
      <c r="D65" s="8">
        <f>WORKDAY($J$3,96)</f>
      </c>
      <c r="E65" s="7">
        <v>0</v>
      </c>
      <c r="F65" s="12">
        <f>IF(OR(D65="",E65=""),"",WORKDAY(D65,MAX(E65,1)-1))</f>
      </c>
      <c r="G65" s="7" t="inlineStr">
        <is>
          <t xml:space="preserve">58</t>
        </is>
      </c>
      <c r="H65" s="7" t="inlineStr">
        <is>
          <t xml:space="preserve">Sì</t>
        </is>
      </c>
      <c r="I65" s="9">
        <v>0</v>
      </c>
      <c r="J65" s="8">
        <f>F65</f>
      </c>
      <c r="K65" s="11">
        <f>IF(OR(F65="",J65=""),"",F65-J65)</f>
      </c>
    </row>
    <row r="66">
      <c r="A66" s="11">
        <f>IF(B66="","",ROW()-5)</f>
      </c>
      <c r="B66" s="6" t="inlineStr">
        <is>
          <t xml:space="preserve">Monitoraggio dei primi giorni: crash, recensioni, metriche</t>
        </is>
      </c>
      <c r="C66" s="5" t="inlineStr">
        <is>
          <t xml:space="preserve">Pubblicazione</t>
        </is>
      </c>
      <c r="D66" s="8">
        <f>WORKDAY($J$3,97)</f>
      </c>
      <c r="E66" s="7">
        <v>3</v>
      </c>
      <c r="F66" s="12">
        <f>IF(OR(D66="",E66=""),"",WORKDAY(D66,MAX(E66,1)-1))</f>
      </c>
      <c r="G66" s="7" t="inlineStr">
        <is>
          <t xml:space="preserve">60</t>
        </is>
      </c>
      <c r="H66" s="7" t="inlineStr">
        <is>
          <t xml:space="preserve">No</t>
        </is>
      </c>
      <c r="I66" s="9">
        <v>0</v>
      </c>
      <c r="J66" s="8">
        <f>F66</f>
      </c>
      <c r="K66" s="11">
        <f>IF(OR(F66="",J66=""),"",F66-J66)</f>
      </c>
    </row>
    <row r="67">
      <c r="A67" s="11">
        <f>IF(B67="","",ROW()-5)</f>
      </c>
      <c r="B67" s="6" t="inlineStr">
        <is>
          <t xml:space="preserve">Consegna finale e inizio della garanzia</t>
        </is>
      </c>
      <c r="C67" s="5" t="inlineStr">
        <is>
          <t xml:space="preserve">Pubblicazione</t>
        </is>
      </c>
      <c r="D67" s="8">
        <f>WORKDAY($J$3,99)</f>
      </c>
      <c r="E67" s="7">
        <v>0</v>
      </c>
      <c r="F67" s="12">
        <f>IF(OR(D67="",E67=""),"",WORKDAY(D67,MAX(E67,1)-1))</f>
      </c>
      <c r="G67" s="7" t="inlineStr">
        <is>
          <t xml:space="preserve">61, 59</t>
        </is>
      </c>
      <c r="H67" s="7" t="inlineStr">
        <is>
          <t xml:space="preserve">Sì</t>
        </is>
      </c>
      <c r="I67" s="9">
        <v>0</v>
      </c>
      <c r="J67" s="8">
        <f>F67</f>
      </c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2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</mergeCells>
  <conditionalFormatting sqref="L6:FB105">
    <cfRule type="expression" dxfId="6" priority="1" stopIfTrue="1">
      <formula>AND($H6="Sì",L$5=$F6)</formula>
    </cfRule>
  </conditionalFormatting>
  <conditionalFormatting sqref="L6:FB105">
    <cfRule type="expression" dxfId="7" priority="2" stopIfTrue="1">
      <formula>AND(AND($F6&lt;&gt;"",L$5&gt;=$D6,L$5&lt;=$F6),$F6&lt;TODAY(),N($I6)&lt;1)</formula>
    </cfRule>
  </conditionalFormatting>
  <conditionalFormatting sqref="L6:FB105">
    <cfRule type="expression" dxfId="8" priority="3" stopIfTrue="1">
      <formula>AND(AND($F6&lt;&gt;"",L$5&gt;=$D6,L$5&lt;=$F6),L$5&lt;$D6+($F6-$D6+1)*N($I6))</formula>
    </cfRule>
  </conditionalFormatting>
  <conditionalFormatting sqref="L6:FB105">
    <cfRule type="expression" dxfId="9" priority="4" stopIfTrue="1">
      <formula>AND($F6&lt;&gt;"",L$5&gt;=$D6,L$5&lt;=$F6)</formula>
    </cfRule>
  </conditionalFormatting>
  <conditionalFormatting sqref="L6:FB105">
    <cfRule type="expression" dxfId="10" priority="5" stopIfTrue="1">
      <formula>L$5=TODAY()</formula>
    </cfRule>
  </conditionalFormatting>
  <conditionalFormatting sqref="L6:FB105">
    <cfRule type="expression" dxfId="12" priority="6" stopIfTrue="1">
      <formula>WEEKDAY(L$5,2)&gt;5</formula>
    </cfRule>
  </conditionalFormatting>
  <conditionalFormatting sqref="L5:FB5">
    <cfRule type="expression" dxfId="11" priority="7" stopIfTrue="1">
      <formula>L5=TODAY()</formula>
    </cfRule>
  </conditionalFormatting>
  <conditionalFormatting sqref="L5:FB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App mobile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Requisiti che cambiano durante lo sviluppo</t>
        </is>
      </c>
      <c r="C6" s="6" t="inlineStr">
        <is>
          <t xml:space="preserve">Il cliente vede le prime build e chiede funzioni nuove o diverse: il calendario e il prezzo a corpo non reggono.</t>
        </is>
      </c>
      <c r="D6" s="5" t="inlineStr">
        <is>
          <t xml:space="preserve">Ambito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Requisiti approvati con l'analisi; ogni richiesta dopo è una variante con stima e data scritte, approvata prima di farla; le idee che possono aspettare vanno nell'elenco della versione successiva.</t>
        </is>
      </c>
      <c r="L6" s="6" t="inlineStr">
        <is>
          <t xml:space="preserve">Documento dei requisiti e delle storie utente; Analisi approvata</t>
        </is>
      </c>
      <c r="M6" s="5" t="inlineStr">
        <is>
          <t xml:space="preserve">Identificato</t>
        </is>
      </c>
      <c r="N6" s="8">
        <f>WORKDAY(Piano!$J$3,40)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API dei sistemi del cliente incomplete o senza ambiente di prova</t>
        </is>
      </c>
      <c r="C7" s="6" t="inlineStr">
        <is>
          <t xml:space="preserve">Il backend dipende da servizi che il team non controlla: un'API che manca o cambia ferma le funzioni che la usano.</t>
        </is>
      </c>
      <c r="D7" s="5" t="inlineStr">
        <is>
          <t xml:space="preserve">Integrazione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Verifica delle API nella prima settimana; contratto delle API scritto; risposte simulate per sviluppare nel frattempo; referente tecnico del cliente nella scheda di avvio.</t>
        </is>
      </c>
      <c r="L7" s="6" t="inlineStr">
        <is>
          <t xml:space="preserve">Analisi dei sistemi esistenti e delle loro API; Integrazione con i sistemi del cliente</t>
        </is>
      </c>
      <c r="M7" s="5" t="inlineStr">
        <is>
          <t xml:space="preserve">Identificato</t>
        </is>
      </c>
      <c r="N7" s="8">
        <f>WORKDAY(Piano!$J$3,20)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Account sviluppatore del cliente non pronto</t>
        </is>
      </c>
      <c r="C8" s="6" t="inlineStr">
        <is>
          <t xml:space="preserve">Senza numero D-U-N-S o con la verifica dell'azienda ferma, le build di prova e la pubblicazione aspettano.</t>
        </is>
      </c>
      <c r="D8" s="5" t="inlineStr">
        <is>
          <t xml:space="preserve">Store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Richiesta degli account nella prima settimana, con l'elenco dei documenti; se il D-U-N-S manca, il cliente lo chiede subito.</t>
        </is>
      </c>
      <c r="L8" s="6" t="inlineStr">
        <is>
          <t xml:space="preserve">Account sviluppatore del cliente su Apple e Google</t>
        </is>
      </c>
      <c r="M8" s="5" t="inlineStr">
        <is>
          <t xml:space="preserve">Identificato</t>
        </is>
      </c>
      <c r="N8" s="8">
        <f>WORKDAY(Piano!$J$3,10)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Rifiuto alla revisione degli store</t>
        </is>
      </c>
      <c r="C9" s="6" t="inlineStr">
        <is>
          <t xml:space="preserve">Cancellazione dell'account assente, accesso di terze parti senza l'alternativa richiesta, schede privacy diverse dai dati raccolti: la pubblicazione slitta di giorni.</t>
        </is>
      </c>
      <c r="D9" s="5" t="inlineStr">
        <is>
          <t xml:space="preserve">Store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Lista di controllo della pubblicazione rivista prima dell'invio; account di prova per il revisore; giorni di margine fra l'invio e la data annunciata.</t>
        </is>
      </c>
      <c r="L9" s="6" t="inlineStr">
        <is>
          <t xml:space="preserve">Invio alla revisione di Apple e Google; Revisione degli store</t>
        </is>
      </c>
      <c r="M9" s="5" t="inlineStr">
        <is>
          <t xml:space="preserve">Identificato</t>
        </is>
      </c>
      <c r="N9" s="8">
        <f>WORKDAY(Piano!$J$3,88)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Approvazioni del cliente in ritardo</t>
        </is>
      </c>
      <c r="C10" s="6" t="inlineStr">
        <is>
          <t xml:space="preserve">Analisi e design aspettano una risposta per settimane: lo sviluppo parte tardi e la consegna si sposta.</t>
        </is>
      </c>
      <c r="D10" s="5" t="inlineStr">
        <is>
          <t xml:space="preserve">Cliente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Date delle approvazioni nel calendario firmato all'avvio; un solo referente che decide; una riunione breve al posto dei commenti sparsi.</t>
        </is>
      </c>
      <c r="L10" s="6" t="inlineStr">
        <is>
          <t xml:space="preserve">Il cliente rilegge e approva l'analisi; Il cliente rilegge e approva il design</t>
        </is>
      </c>
      <c r="M10" s="5" t="inlineStr">
        <is>
          <t xml:space="preserve">Identificato</t>
        </is>
      </c>
      <c r="N10" s="8">
        <f>WORKDAY(Piano!$J$3,13)</f>
      </c>
      <c r="O10" s="11">
        <f>IF(AND(B10&lt;&gt;"",ISNUMBER(N10),M10&lt;&gt;"Chiuso",M10&lt;&gt;"Occorso",N10&lt;TODAY()),"Scaduta","")</f>
      </c>
    </row>
    <row r="11" ht="90" customHeight="1">
      <c r="A11" s="13">
        <f>IF(B11="","","R-"&amp;(ROW()-5))</f>
      </c>
      <c r="B11" s="6" t="inlineStr">
        <is>
          <t xml:space="preserve">Dati raccolti dalle librerie di terze parti e non dichiarati</t>
        </is>
      </c>
      <c r="C11" s="6" t="inlineStr">
        <is>
          <t xml:space="preserve">Una libreria di analisi o di pubblicità raccoglie dati che l'informativa e le schede degli store non dicono: rifiuto della revisione, sanzioni, fiducia persa.</t>
        </is>
      </c>
      <c r="D11" s="5" t="inlineStr">
        <is>
          <t xml:space="preserve">Privacy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Mappa dei dati aggiornata a ogni libreria aggiunta; analisi d'uso attiva solo dopo il consenso; schede privacy compilate dalla mappa, non a memoria.</t>
        </is>
      </c>
      <c r="L11" s="6" t="inlineStr">
        <is>
          <t xml:space="preserve">Mappa dei dati personali raccolti dall'app; Analisi d'uso e segnalazione dei crash, con il consenso; Informativa privacy e schede sulla privacy degli store</t>
        </is>
      </c>
      <c r="M11" s="5" t="inlineStr">
        <is>
          <t xml:space="preserve">Identificato</t>
        </is>
      </c>
      <c r="N11" s="8">
        <f>WORKDAY(Piano!$J$3,70)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Difetti che compaiono solo su alcuni dispositivi</t>
        </is>
      </c>
      <c r="C12" s="6" t="inlineStr">
        <is>
          <t xml:space="preserve">Android conta centinaia di modelli e versioni: un difetto su un telefono diffuso fra gli utenti arriva con le prime recensioni.</t>
        </is>
      </c>
      <c r="D12" s="5" t="inlineStr">
        <is>
          <t xml:space="preserve">Qualità</t>
        </is>
      </c>
      <c r="E12" s="5"/>
      <c r="F12" s="7">
        <v>3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Matrice dei dispositivi decisa sui dati del cliente; test su telefoni veri, non solo su emulatori; rilascio graduale e segnalazione dei crash attiva dal primo giorno.</t>
        </is>
      </c>
      <c r="L12" s="6" t="inlineStr">
        <is>
          <t xml:space="preserve">Matrice dei dispositivi e delle versioni del sistema; Test funzionali su dispositivi reali</t>
        </is>
      </c>
      <c r="M12" s="5" t="inlineStr">
        <is>
          <t xml:space="preserve">Identificato</t>
        </is>
      </c>
      <c r="N12" s="8">
        <f>WORKDAY(Piano!$J$3,80)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App mobile: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Un'app iOS e Android per un cliente: analisi, design, app e backend, test su dispositivi veri, revisione degli store e pubblicazione.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HYPERLINK("https://keenhour.com/modelli/app-mobile","Il modello «App mobile» nella galleria")</f>
      </c>
    </row>
    <row r="20">
      <c r="B20" s="29">
        <f>HYPERLINK("https://keenhour.com/modelli/app-mobile/usa","Usa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App mobile</dc:title>
  <dc:creator>KeenHour</dc:creator>
  <dc:language>it-IT</dc:language>
</cp:coreProperties>
</file>