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  <col min="370" max="370" width="3.2" customWidth="1"/>
    <col min="371" max="371" width="3.2" customWidth="1"/>
    <col min="372" max="372" width="3.2" customWidth="1"/>
    <col min="373" max="373" width="3.2" customWidth="1"/>
    <col min="374" max="374" width="3.2" customWidth="1"/>
    <col min="375" max="375" width="3.2" customWidth="1"/>
    <col min="376" max="376" width="3.2" customWidth="1"/>
    <col min="377" max="377" width="3.2" customWidth="1"/>
    <col min="378" max="378" width="3.2" customWidth="1"/>
    <col min="379" max="379" width="3.2" customWidth="1"/>
    <col min="380" max="380" width="3.2" customWidth="1"/>
    <col min="381" max="381" width="3.2" customWidth="1"/>
    <col min="382" max="382" width="3.2" customWidth="1"/>
    <col min="383" max="383" width="3.2" customWidth="1"/>
    <col min="384" max="384" width="3.2" customWidth="1"/>
    <col min="385" max="385" width="3.2" customWidth="1"/>
    <col min="386" max="386" width="3.2" customWidth="1"/>
    <col min="387" max="387" width="3.2" customWidth="1"/>
    <col min="388" max="388" width="3.2" customWidth="1"/>
    <col min="389" max="389" width="3.2" customWidth="1"/>
    <col min="390" max="390" width="3.2" customWidth="1"/>
    <col min="391" max="391" width="3.2" customWidth="1"/>
    <col min="392" max="392" width="3.2" customWidth="1"/>
    <col min="393" max="393" width="3.2" customWidth="1"/>
    <col min="394" max="394" width="3.2" customWidth="1"/>
    <col min="395" max="395" width="3.2" customWidth="1"/>
    <col min="396" max="396" width="3.2" customWidth="1"/>
    <col min="397" max="397" width="3.2" customWidth="1"/>
    <col min="398" max="398" width="3.2" customWidth="1"/>
    <col min="399" max="399" width="3.2" customWidth="1"/>
    <col min="400" max="400" width="3.2" customWidth="1"/>
    <col min="401" max="401" width="3.2" customWidth="1"/>
    <col min="402" max="402" width="3.2" customWidth="1"/>
    <col min="403" max="403" width="3.2" customWidth="1"/>
    <col min="404" max="404" width="3.2" customWidth="1"/>
    <col min="405" max="405" width="3.2" customWidth="1"/>
    <col min="406" max="406" width="3.2" customWidth="1"/>
    <col min="407" max="407" width="3.2" customWidth="1"/>
    <col min="408" max="408" width="3.2" customWidth="1"/>
    <col min="409" max="409" width="3.2" customWidth="1"/>
    <col min="410" max="410" width="3.2" customWidth="1"/>
    <col min="411" max="411" width="3.2" customWidth="1"/>
    <col min="412" max="412" width="3.2" customWidth="1"/>
    <col min="413" max="413" width="3.2" customWidth="1"/>
    <col min="414" max="414" width="3.2" customWidth="1"/>
    <col min="415" max="415" width="3.2" customWidth="1"/>
    <col min="416" max="416" width="3.2" customWidth="1"/>
    <col min="417" max="417" width="3.2" customWidth="1"/>
    <col min="418" max="418" width="3.2" customWidth="1"/>
    <col min="419" max="419" width="3.2" customWidth="1"/>
    <col min="420" max="420" width="3.2" customWidth="1"/>
    <col min="421" max="421" width="3.2" customWidth="1"/>
    <col min="422" max="422" width="3.2" customWidth="1"/>
    <col min="423" max="423" width="3.2" customWidth="1"/>
    <col min="424" max="424" width="3.2" customWidth="1"/>
    <col min="425" max="425" width="3.2" customWidth="1"/>
    <col min="426" max="426" width="3.2" customWidth="1"/>
    <col min="427" max="427" width="3.2" customWidth="1"/>
    <col min="428" max="428" width="3.2" customWidth="1"/>
    <col min="429" max="429" width="3.2" customWidth="1"/>
    <col min="430" max="430" width="3.2" customWidth="1"/>
    <col min="431" max="431" width="3.2" customWidth="1"/>
    <col min="432" max="432" width="3.2" customWidth="1"/>
    <col min="433" max="433" width="3.2" customWidth="1"/>
    <col min="434" max="434" width="3.2" customWidth="1"/>
    <col min="435" max="435" width="3.2" customWidth="1"/>
    <col min="436" max="436" width="3.2" customWidth="1"/>
    <col min="437" max="437" width="3.2" customWidth="1"/>
    <col min="438" max="438" width="3.2" customWidth="1"/>
    <col min="439" max="439" width="3.2" customWidth="1"/>
    <col min="440" max="440" width="3.2" customWidth="1"/>
    <col min="441" max="441" width="3.2" customWidth="1"/>
    <col min="442" max="442" width="3.2" customWidth="1"/>
    <col min="443" max="443" width="3.2" customWidth="1"/>
    <col min="444" max="444" width="3.2" customWidth="1"/>
    <col min="445" max="445" width="3.2" customWidth="1"/>
    <col min="446" max="446" width="3.2" customWidth="1"/>
    <col min="447" max="447" width="3.2" customWidth="1"/>
    <col min="448" max="448" width="3.2" customWidth="1"/>
    <col min="449" max="449" width="3.2" customWidth="1"/>
    <col min="450" max="450" width="3.2" customWidth="1"/>
    <col min="451" max="451" width="3.2" customWidth="1"/>
    <col min="452" max="452" width="3.2" customWidth="1"/>
    <col min="453" max="453" width="3.2" customWidth="1"/>
    <col min="454" max="454" width="3.2" customWidth="1"/>
    <col min="455" max="455" width="3.2" customWidth="1"/>
    <col min="456" max="456" width="3.2" customWidth="1"/>
    <col min="457" max="457" width="3.2" customWidth="1"/>
    <col min="458" max="458" width="3.2" customWidth="1"/>
    <col min="459" max="459" width="3.2" customWidth="1"/>
    <col min="460" max="460" width="3.2" customWidth="1"/>
    <col min="461" max="461" width="3.2" customWidth="1"/>
    <col min="462" max="462" width="3.2" customWidth="1"/>
    <col min="463" max="463" width="3.2" customWidth="1"/>
    <col min="464" max="464" width="3.2" customWidth="1"/>
    <col min="465" max="465" width="3.2" customWidth="1"/>
    <col min="466" max="466" width="3.2" customWidth="1"/>
    <col min="467" max="467" width="3.2" customWidth="1"/>
    <col min="468" max="468" width="3.2" customWidth="1"/>
    <col min="469" max="469" width="3.2" customWidth="1"/>
    <col min="470" max="470" width="3.2" customWidth="1"/>
    <col min="471" max="471" width="3.2" customWidth="1"/>
    <col min="472" max="472" width="3.2" customWidth="1"/>
    <col min="473" max="473" width="3.2" customWidth="1"/>
    <col min="474" max="474" width="3.2" customWidth="1"/>
    <col min="475" max="475" width="3.2" customWidth="1"/>
    <col min="476" max="476" width="3.2" customWidth="1"/>
    <col min="477" max="477" width="3.2" customWidth="1"/>
    <col min="478" max="478" width="3.2" customWidth="1"/>
    <col min="479" max="479" width="3.2" customWidth="1"/>
    <col min="480" max="480" width="3.2" customWidth="1"/>
    <col min="481" max="481" width="3.2" customWidth="1"/>
    <col min="482" max="482" width="3.2" customWidth="1"/>
    <col min="483" max="483" width="3.2" customWidth="1"/>
    <col min="484" max="484" width="3.2" customWidth="1"/>
    <col min="485" max="485" width="3.2" customWidth="1"/>
    <col min="486" max="486" width="3.2" customWidth="1"/>
    <col min="487" max="487" width="3.2" customWidth="1"/>
    <col min="488" max="488" width="3.2" customWidth="1"/>
    <col min="489" max="489" width="3.2" customWidth="1"/>
    <col min="490" max="490" width="3.2" customWidth="1"/>
    <col min="491" max="491" width="3.2" customWidth="1"/>
    <col min="492" max="492" width="3.2" customWidth="1"/>
    <col min="493" max="493" width="3.2" customWidth="1"/>
    <col min="494" max="494" width="3.2" customWidth="1"/>
  </cols>
  <sheetData>
    <row r="1" ht="34" customHeight="1"/>
    <row r="2" ht="28" customHeight="1">
      <c r="A2" s="1" t="inlineStr">
        <is>
          <t xml:space="preserve">Appalto di lavori pubblici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Appalto pubblico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  <c r="JR4" s="15">
        <f>JR5</f>
      </c>
      <c r="JS4" s="15"/>
      <c r="JT4" s="15"/>
      <c r="JU4" s="15"/>
      <c r="JV4" s="15"/>
      <c r="JW4" s="15"/>
      <c r="JX4" s="15"/>
      <c r="JY4" s="15">
        <f>JY5</f>
      </c>
      <c r="JZ4" s="15"/>
      <c r="KA4" s="15"/>
      <c r="KB4" s="15"/>
      <c r="KC4" s="15"/>
      <c r="KD4" s="15"/>
      <c r="KE4" s="15"/>
      <c r="KF4" s="15">
        <f>KF5</f>
      </c>
      <c r="KG4" s="15"/>
      <c r="KH4" s="15"/>
      <c r="KI4" s="15"/>
      <c r="KJ4" s="15"/>
      <c r="KK4" s="15"/>
      <c r="KL4" s="15"/>
      <c r="KM4" s="15">
        <f>KM5</f>
      </c>
      <c r="KN4" s="15"/>
      <c r="KO4" s="15"/>
      <c r="KP4" s="15"/>
      <c r="KQ4" s="15"/>
      <c r="KR4" s="15"/>
      <c r="KS4" s="15"/>
      <c r="KT4" s="15">
        <f>KT5</f>
      </c>
      <c r="KU4" s="15"/>
      <c r="KV4" s="15"/>
      <c r="KW4" s="15"/>
      <c r="KX4" s="15"/>
      <c r="KY4" s="15"/>
      <c r="KZ4" s="15"/>
      <c r="LA4" s="15">
        <f>LA5</f>
      </c>
      <c r="LB4" s="15"/>
      <c r="LC4" s="15"/>
      <c r="LD4" s="15"/>
      <c r="LE4" s="15"/>
      <c r="LF4" s="15"/>
      <c r="LG4" s="15"/>
      <c r="LH4" s="15">
        <f>LH5</f>
      </c>
      <c r="LI4" s="15"/>
      <c r="LJ4" s="15"/>
      <c r="LK4" s="15"/>
      <c r="LL4" s="15"/>
      <c r="LM4" s="15"/>
      <c r="LN4" s="15"/>
      <c r="LO4" s="15">
        <f>LO5</f>
      </c>
      <c r="LP4" s="15"/>
      <c r="LQ4" s="15"/>
      <c r="LR4" s="15"/>
      <c r="LS4" s="15"/>
      <c r="LT4" s="15"/>
      <c r="LU4" s="15"/>
      <c r="LV4" s="15">
        <f>LV5</f>
      </c>
      <c r="LW4" s="15"/>
      <c r="LX4" s="15"/>
      <c r="LY4" s="15"/>
      <c r="LZ4" s="15"/>
      <c r="MA4" s="15"/>
      <c r="MB4" s="15"/>
      <c r="MC4" s="15">
        <f>MC5</f>
      </c>
      <c r="MD4" s="15"/>
      <c r="ME4" s="15"/>
      <c r="MF4" s="15"/>
      <c r="MG4" s="15"/>
      <c r="MH4" s="15"/>
      <c r="MI4" s="15"/>
      <c r="MJ4" s="15">
        <f>MJ5</f>
      </c>
      <c r="MK4" s="15"/>
      <c r="ML4" s="15"/>
      <c r="MM4" s="15"/>
      <c r="MN4" s="15"/>
      <c r="MO4" s="15"/>
      <c r="MP4" s="15"/>
      <c r="MQ4" s="15">
        <f>MQ5</f>
      </c>
      <c r="MR4" s="15"/>
      <c r="MS4" s="15"/>
      <c r="MT4" s="15"/>
      <c r="MU4" s="15"/>
      <c r="MV4" s="15"/>
      <c r="MW4" s="15"/>
      <c r="MX4" s="15">
        <f>MX5</f>
      </c>
      <c r="MY4" s="15"/>
      <c r="MZ4" s="15"/>
      <c r="NA4" s="15"/>
      <c r="NB4" s="15"/>
      <c r="NC4" s="15"/>
      <c r="ND4" s="15"/>
      <c r="NE4" s="15">
        <f>NE5</f>
      </c>
      <c r="NF4" s="15"/>
      <c r="NG4" s="15"/>
      <c r="NH4" s="15"/>
      <c r="NI4" s="15"/>
      <c r="NJ4" s="15"/>
      <c r="NK4" s="15"/>
      <c r="NL4" s="15">
        <f>NL5</f>
      </c>
      <c r="NM4" s="15"/>
      <c r="NN4" s="15"/>
      <c r="NO4" s="15"/>
      <c r="NP4" s="15"/>
      <c r="NQ4" s="15"/>
      <c r="NR4" s="15"/>
      <c r="NS4" s="15">
        <f>NS5</f>
      </c>
      <c r="NT4" s="15"/>
      <c r="NU4" s="15"/>
      <c r="NV4" s="15"/>
      <c r="NW4" s="15"/>
      <c r="NX4" s="15"/>
      <c r="NY4" s="15"/>
      <c r="NZ4" s="15">
        <f>NZ5</f>
      </c>
      <c r="OA4" s="15"/>
      <c r="OB4" s="15"/>
      <c r="OC4" s="15"/>
      <c r="OD4" s="15"/>
      <c r="OE4" s="15"/>
      <c r="OF4" s="15"/>
      <c r="OG4" s="15">
        <f>OG5</f>
      </c>
      <c r="OH4" s="15"/>
      <c r="OI4" s="15"/>
      <c r="OJ4" s="15"/>
      <c r="OK4" s="15"/>
      <c r="OL4" s="15"/>
      <c r="OM4" s="15"/>
      <c r="ON4" s="15">
        <f>ON5</f>
      </c>
      <c r="OO4" s="15"/>
      <c r="OP4" s="15"/>
      <c r="OQ4" s="15"/>
      <c r="OR4" s="15"/>
      <c r="OS4" s="15"/>
      <c r="OT4" s="15"/>
      <c r="OU4" s="15">
        <f>OU5</f>
      </c>
      <c r="OV4" s="15"/>
      <c r="OW4" s="15"/>
      <c r="OX4" s="15"/>
      <c r="OY4" s="15"/>
      <c r="OZ4" s="15"/>
      <c r="PA4" s="15"/>
      <c r="PB4" s="15">
        <f>PB5</f>
      </c>
      <c r="PC4" s="15"/>
      <c r="PD4" s="15"/>
      <c r="PE4" s="15"/>
      <c r="PF4" s="15"/>
      <c r="PG4" s="15"/>
      <c r="PH4" s="15"/>
      <c r="PI4" s="15">
        <f>PI5</f>
      </c>
      <c r="PJ4" s="15"/>
      <c r="PK4" s="15"/>
      <c r="PL4" s="15"/>
      <c r="PM4" s="15"/>
      <c r="PN4" s="15"/>
      <c r="PO4" s="15"/>
      <c r="PP4" s="15">
        <f>PP5</f>
      </c>
      <c r="PQ4" s="15"/>
      <c r="PR4" s="15"/>
      <c r="PS4" s="15"/>
      <c r="PT4" s="15"/>
      <c r="PU4" s="15"/>
      <c r="PV4" s="15"/>
      <c r="PW4" s="15">
        <f>PW5</f>
      </c>
      <c r="PX4" s="15"/>
      <c r="PY4" s="15"/>
      <c r="PZ4" s="15"/>
      <c r="QA4" s="15"/>
      <c r="QB4" s="15"/>
      <c r="QC4" s="15"/>
      <c r="QD4" s="15">
        <f>QD5</f>
      </c>
      <c r="QE4" s="15"/>
      <c r="QF4" s="15"/>
      <c r="QG4" s="15"/>
      <c r="QH4" s="15"/>
      <c r="QI4" s="15"/>
      <c r="QJ4" s="15"/>
      <c r="QK4" s="15">
        <f>QK5</f>
      </c>
      <c r="QL4" s="15"/>
      <c r="QM4" s="15"/>
      <c r="QN4" s="15"/>
      <c r="QO4" s="15"/>
      <c r="QP4" s="15"/>
      <c r="QQ4" s="15"/>
      <c r="QR4" s="15">
        <f>QR5</f>
      </c>
      <c r="QS4" s="15"/>
      <c r="QT4" s="15"/>
      <c r="QU4" s="15"/>
      <c r="QV4" s="15"/>
      <c r="QW4" s="15"/>
      <c r="QX4" s="15"/>
      <c r="QY4" s="15">
        <f>QY5</f>
      </c>
      <c r="QZ4" s="15"/>
      <c r="RA4" s="15"/>
      <c r="RB4" s="15"/>
      <c r="RC4" s="15"/>
      <c r="RD4" s="15"/>
      <c r="RE4" s="15"/>
      <c r="RF4" s="15">
        <f>RF5</f>
      </c>
      <c r="RG4" s="15"/>
      <c r="RH4" s="15"/>
      <c r="RI4" s="15"/>
      <c r="RJ4" s="15"/>
      <c r="RK4" s="15"/>
      <c r="RL4" s="15"/>
      <c r="RM4" s="15">
        <f>RM5</f>
      </c>
      <c r="RN4" s="15"/>
      <c r="RO4" s="15"/>
      <c r="RP4" s="15"/>
      <c r="RQ4" s="15"/>
      <c r="RR4" s="15"/>
      <c r="RS4" s="15"/>
      <c r="RT4" s="15">
        <f>RT5</f>
      </c>
      <c r="RU4" s="15"/>
      <c r="RV4" s="15"/>
      <c r="RW4" s="15"/>
      <c r="RX4" s="15"/>
      <c r="RY4" s="15"/>
      <c r="RZ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  <c r="JR5" s="16">
        <f>JQ5+1</f>
      </c>
      <c r="JS5" s="16">
        <f>JR5+1</f>
      </c>
      <c r="JT5" s="16">
        <f>JS5+1</f>
      </c>
      <c r="JU5" s="16">
        <f>JT5+1</f>
      </c>
      <c r="JV5" s="16">
        <f>JU5+1</f>
      </c>
      <c r="JW5" s="16">
        <f>JV5+1</f>
      </c>
      <c r="JX5" s="16">
        <f>JW5+1</f>
      </c>
      <c r="JY5" s="16">
        <f>JX5+1</f>
      </c>
      <c r="JZ5" s="16">
        <f>JY5+1</f>
      </c>
      <c r="KA5" s="16">
        <f>JZ5+1</f>
      </c>
      <c r="KB5" s="16">
        <f>KA5+1</f>
      </c>
      <c r="KC5" s="16">
        <f>KB5+1</f>
      </c>
      <c r="KD5" s="16">
        <f>KC5+1</f>
      </c>
      <c r="KE5" s="16">
        <f>KD5+1</f>
      </c>
      <c r="KF5" s="16">
        <f>KE5+1</f>
      </c>
      <c r="KG5" s="16">
        <f>KF5+1</f>
      </c>
      <c r="KH5" s="16">
        <f>KG5+1</f>
      </c>
      <c r="KI5" s="16">
        <f>KH5+1</f>
      </c>
      <c r="KJ5" s="16">
        <f>KI5+1</f>
      </c>
      <c r="KK5" s="16">
        <f>KJ5+1</f>
      </c>
      <c r="KL5" s="16">
        <f>KK5+1</f>
      </c>
      <c r="KM5" s="16">
        <f>KL5+1</f>
      </c>
      <c r="KN5" s="16">
        <f>KM5+1</f>
      </c>
      <c r="KO5" s="16">
        <f>KN5+1</f>
      </c>
      <c r="KP5" s="16">
        <f>KO5+1</f>
      </c>
      <c r="KQ5" s="16">
        <f>KP5+1</f>
      </c>
      <c r="KR5" s="16">
        <f>KQ5+1</f>
      </c>
      <c r="KS5" s="16">
        <f>KR5+1</f>
      </c>
      <c r="KT5" s="16">
        <f>KS5+1</f>
      </c>
      <c r="KU5" s="16">
        <f>KT5+1</f>
      </c>
      <c r="KV5" s="16">
        <f>KU5+1</f>
      </c>
      <c r="KW5" s="16">
        <f>KV5+1</f>
      </c>
      <c r="KX5" s="16">
        <f>KW5+1</f>
      </c>
      <c r="KY5" s="16">
        <f>KX5+1</f>
      </c>
      <c r="KZ5" s="16">
        <f>KY5+1</f>
      </c>
      <c r="LA5" s="16">
        <f>KZ5+1</f>
      </c>
      <c r="LB5" s="16">
        <f>LA5+1</f>
      </c>
      <c r="LC5" s="16">
        <f>LB5+1</f>
      </c>
      <c r="LD5" s="16">
        <f>LC5+1</f>
      </c>
      <c r="LE5" s="16">
        <f>LD5+1</f>
      </c>
      <c r="LF5" s="16">
        <f>LE5+1</f>
      </c>
      <c r="LG5" s="16">
        <f>LF5+1</f>
      </c>
      <c r="LH5" s="16">
        <f>LG5+1</f>
      </c>
      <c r="LI5" s="16">
        <f>LH5+1</f>
      </c>
      <c r="LJ5" s="16">
        <f>LI5+1</f>
      </c>
      <c r="LK5" s="16">
        <f>LJ5+1</f>
      </c>
      <c r="LL5" s="16">
        <f>LK5+1</f>
      </c>
      <c r="LM5" s="16">
        <f>LL5+1</f>
      </c>
      <c r="LN5" s="16">
        <f>LM5+1</f>
      </c>
      <c r="LO5" s="16">
        <f>LN5+1</f>
      </c>
      <c r="LP5" s="16">
        <f>LO5+1</f>
      </c>
      <c r="LQ5" s="16">
        <f>LP5+1</f>
      </c>
      <c r="LR5" s="16">
        <f>LQ5+1</f>
      </c>
      <c r="LS5" s="16">
        <f>LR5+1</f>
      </c>
      <c r="LT5" s="16">
        <f>LS5+1</f>
      </c>
      <c r="LU5" s="16">
        <f>LT5+1</f>
      </c>
      <c r="LV5" s="16">
        <f>LU5+1</f>
      </c>
      <c r="LW5" s="16">
        <f>LV5+1</f>
      </c>
      <c r="LX5" s="16">
        <f>LW5+1</f>
      </c>
      <c r="LY5" s="16">
        <f>LX5+1</f>
      </c>
      <c r="LZ5" s="16">
        <f>LY5+1</f>
      </c>
      <c r="MA5" s="16">
        <f>LZ5+1</f>
      </c>
      <c r="MB5" s="16">
        <f>MA5+1</f>
      </c>
      <c r="MC5" s="16">
        <f>MB5+1</f>
      </c>
      <c r="MD5" s="16">
        <f>MC5+1</f>
      </c>
      <c r="ME5" s="16">
        <f>MD5+1</f>
      </c>
      <c r="MF5" s="16">
        <f>ME5+1</f>
      </c>
      <c r="MG5" s="16">
        <f>MF5+1</f>
      </c>
      <c r="MH5" s="16">
        <f>MG5+1</f>
      </c>
      <c r="MI5" s="16">
        <f>MH5+1</f>
      </c>
      <c r="MJ5" s="16">
        <f>MI5+1</f>
      </c>
      <c r="MK5" s="16">
        <f>MJ5+1</f>
      </c>
      <c r="ML5" s="16">
        <f>MK5+1</f>
      </c>
      <c r="MM5" s="16">
        <f>ML5+1</f>
      </c>
      <c r="MN5" s="16">
        <f>MM5+1</f>
      </c>
      <c r="MO5" s="16">
        <f>MN5+1</f>
      </c>
      <c r="MP5" s="16">
        <f>MO5+1</f>
      </c>
      <c r="MQ5" s="16">
        <f>MP5+1</f>
      </c>
      <c r="MR5" s="16">
        <f>MQ5+1</f>
      </c>
      <c r="MS5" s="16">
        <f>MR5+1</f>
      </c>
      <c r="MT5" s="16">
        <f>MS5+1</f>
      </c>
      <c r="MU5" s="16">
        <f>MT5+1</f>
      </c>
      <c r="MV5" s="16">
        <f>MU5+1</f>
      </c>
      <c r="MW5" s="16">
        <f>MV5+1</f>
      </c>
      <c r="MX5" s="16">
        <f>MW5+1</f>
      </c>
      <c r="MY5" s="16">
        <f>MX5+1</f>
      </c>
      <c r="MZ5" s="16">
        <f>MY5+1</f>
      </c>
      <c r="NA5" s="16">
        <f>MZ5+1</f>
      </c>
      <c r="NB5" s="16">
        <f>NA5+1</f>
      </c>
      <c r="NC5" s="16">
        <f>NB5+1</f>
      </c>
      <c r="ND5" s="16">
        <f>NC5+1</f>
      </c>
      <c r="NE5" s="16">
        <f>ND5+1</f>
      </c>
      <c r="NF5" s="16">
        <f>NE5+1</f>
      </c>
      <c r="NG5" s="16">
        <f>NF5+1</f>
      </c>
      <c r="NH5" s="16">
        <f>NG5+1</f>
      </c>
      <c r="NI5" s="16">
        <f>NH5+1</f>
      </c>
      <c r="NJ5" s="16">
        <f>NI5+1</f>
      </c>
      <c r="NK5" s="16">
        <f>NJ5+1</f>
      </c>
      <c r="NL5" s="16">
        <f>NK5+1</f>
      </c>
      <c r="NM5" s="16">
        <f>NL5+1</f>
      </c>
      <c r="NN5" s="16">
        <f>NM5+1</f>
      </c>
      <c r="NO5" s="16">
        <f>NN5+1</f>
      </c>
      <c r="NP5" s="16">
        <f>NO5+1</f>
      </c>
      <c r="NQ5" s="16">
        <f>NP5+1</f>
      </c>
      <c r="NR5" s="16">
        <f>NQ5+1</f>
      </c>
      <c r="NS5" s="16">
        <f>NR5+1</f>
      </c>
      <c r="NT5" s="16">
        <f>NS5+1</f>
      </c>
      <c r="NU5" s="16">
        <f>NT5+1</f>
      </c>
      <c r="NV5" s="16">
        <f>NU5+1</f>
      </c>
      <c r="NW5" s="16">
        <f>NV5+1</f>
      </c>
      <c r="NX5" s="16">
        <f>NW5+1</f>
      </c>
      <c r="NY5" s="16">
        <f>NX5+1</f>
      </c>
      <c r="NZ5" s="16">
        <f>NY5+1</f>
      </c>
      <c r="OA5" s="16">
        <f>NZ5+1</f>
      </c>
      <c r="OB5" s="16">
        <f>OA5+1</f>
      </c>
      <c r="OC5" s="16">
        <f>OB5+1</f>
      </c>
      <c r="OD5" s="16">
        <f>OC5+1</f>
      </c>
      <c r="OE5" s="16">
        <f>OD5+1</f>
      </c>
      <c r="OF5" s="16">
        <f>OE5+1</f>
      </c>
      <c r="OG5" s="16">
        <f>OF5+1</f>
      </c>
      <c r="OH5" s="16">
        <f>OG5+1</f>
      </c>
      <c r="OI5" s="16">
        <f>OH5+1</f>
      </c>
      <c r="OJ5" s="16">
        <f>OI5+1</f>
      </c>
      <c r="OK5" s="16">
        <f>OJ5+1</f>
      </c>
      <c r="OL5" s="16">
        <f>OK5+1</f>
      </c>
      <c r="OM5" s="16">
        <f>OL5+1</f>
      </c>
      <c r="ON5" s="16">
        <f>OM5+1</f>
      </c>
      <c r="OO5" s="16">
        <f>ON5+1</f>
      </c>
      <c r="OP5" s="16">
        <f>OO5+1</f>
      </c>
      <c r="OQ5" s="16">
        <f>OP5+1</f>
      </c>
      <c r="OR5" s="16">
        <f>OQ5+1</f>
      </c>
      <c r="OS5" s="16">
        <f>OR5+1</f>
      </c>
      <c r="OT5" s="16">
        <f>OS5+1</f>
      </c>
      <c r="OU5" s="16">
        <f>OT5+1</f>
      </c>
      <c r="OV5" s="16">
        <f>OU5+1</f>
      </c>
      <c r="OW5" s="16">
        <f>OV5+1</f>
      </c>
      <c r="OX5" s="16">
        <f>OW5+1</f>
      </c>
      <c r="OY5" s="16">
        <f>OX5+1</f>
      </c>
      <c r="OZ5" s="16">
        <f>OY5+1</f>
      </c>
      <c r="PA5" s="16">
        <f>OZ5+1</f>
      </c>
      <c r="PB5" s="16">
        <f>PA5+1</f>
      </c>
      <c r="PC5" s="16">
        <f>PB5+1</f>
      </c>
      <c r="PD5" s="16">
        <f>PC5+1</f>
      </c>
      <c r="PE5" s="16">
        <f>PD5+1</f>
      </c>
      <c r="PF5" s="16">
        <f>PE5+1</f>
      </c>
      <c r="PG5" s="16">
        <f>PF5+1</f>
      </c>
      <c r="PH5" s="16">
        <f>PG5+1</f>
      </c>
      <c r="PI5" s="16">
        <f>PH5+1</f>
      </c>
      <c r="PJ5" s="16">
        <f>PI5+1</f>
      </c>
      <c r="PK5" s="16">
        <f>PJ5+1</f>
      </c>
      <c r="PL5" s="16">
        <f>PK5+1</f>
      </c>
      <c r="PM5" s="16">
        <f>PL5+1</f>
      </c>
      <c r="PN5" s="16">
        <f>PM5+1</f>
      </c>
      <c r="PO5" s="16">
        <f>PN5+1</f>
      </c>
      <c r="PP5" s="16">
        <f>PO5+1</f>
      </c>
      <c r="PQ5" s="16">
        <f>PP5+1</f>
      </c>
      <c r="PR5" s="16">
        <f>PQ5+1</f>
      </c>
      <c r="PS5" s="16">
        <f>PR5+1</f>
      </c>
      <c r="PT5" s="16">
        <f>PS5+1</f>
      </c>
      <c r="PU5" s="16">
        <f>PT5+1</f>
      </c>
      <c r="PV5" s="16">
        <f>PU5+1</f>
      </c>
      <c r="PW5" s="16">
        <f>PV5+1</f>
      </c>
      <c r="PX5" s="16">
        <f>PW5+1</f>
      </c>
      <c r="PY5" s="16">
        <f>PX5+1</f>
      </c>
      <c r="PZ5" s="16">
        <f>PY5+1</f>
      </c>
      <c r="QA5" s="16">
        <f>PZ5+1</f>
      </c>
      <c r="QB5" s="16">
        <f>QA5+1</f>
      </c>
      <c r="QC5" s="16">
        <f>QB5+1</f>
      </c>
      <c r="QD5" s="16">
        <f>QC5+1</f>
      </c>
      <c r="QE5" s="16">
        <f>QD5+1</f>
      </c>
      <c r="QF5" s="16">
        <f>QE5+1</f>
      </c>
      <c r="QG5" s="16">
        <f>QF5+1</f>
      </c>
      <c r="QH5" s="16">
        <f>QG5+1</f>
      </c>
      <c r="QI5" s="16">
        <f>QH5+1</f>
      </c>
      <c r="QJ5" s="16">
        <f>QI5+1</f>
      </c>
      <c r="QK5" s="16">
        <f>QJ5+1</f>
      </c>
      <c r="QL5" s="16">
        <f>QK5+1</f>
      </c>
      <c r="QM5" s="16">
        <f>QL5+1</f>
      </c>
      <c r="QN5" s="16">
        <f>QM5+1</f>
      </c>
      <c r="QO5" s="16">
        <f>QN5+1</f>
      </c>
      <c r="QP5" s="16">
        <f>QO5+1</f>
      </c>
      <c r="QQ5" s="16">
        <f>QP5+1</f>
      </c>
      <c r="QR5" s="16">
        <f>QQ5+1</f>
      </c>
      <c r="QS5" s="16">
        <f>QR5+1</f>
      </c>
      <c r="QT5" s="16">
        <f>QS5+1</f>
      </c>
      <c r="QU5" s="16">
        <f>QT5+1</f>
      </c>
      <c r="QV5" s="16">
        <f>QU5+1</f>
      </c>
      <c r="QW5" s="16">
        <f>QV5+1</f>
      </c>
      <c r="QX5" s="16">
        <f>QW5+1</f>
      </c>
      <c r="QY5" s="16">
        <f>QX5+1</f>
      </c>
      <c r="QZ5" s="16">
        <f>QY5+1</f>
      </c>
      <c r="RA5" s="16">
        <f>QZ5+1</f>
      </c>
      <c r="RB5" s="16">
        <f>RA5+1</f>
      </c>
      <c r="RC5" s="16">
        <f>RB5+1</f>
      </c>
      <c r="RD5" s="16">
        <f>RC5+1</f>
      </c>
      <c r="RE5" s="16">
        <f>RD5+1</f>
      </c>
      <c r="RF5" s="16">
        <f>RE5+1</f>
      </c>
      <c r="RG5" s="16">
        <f>RF5+1</f>
      </c>
      <c r="RH5" s="16">
        <f>RG5+1</f>
      </c>
      <c r="RI5" s="16">
        <f>RH5+1</f>
      </c>
      <c r="RJ5" s="16">
        <f>RI5+1</f>
      </c>
      <c r="RK5" s="16">
        <f>RJ5+1</f>
      </c>
      <c r="RL5" s="16">
        <f>RK5+1</f>
      </c>
      <c r="RM5" s="16">
        <f>RL5+1</f>
      </c>
      <c r="RN5" s="16">
        <f>RM5+1</f>
      </c>
      <c r="RO5" s="16">
        <f>RN5+1</f>
      </c>
      <c r="RP5" s="16">
        <f>RO5+1</f>
      </c>
      <c r="RQ5" s="16">
        <f>RP5+1</f>
      </c>
      <c r="RR5" s="16">
        <f>RQ5+1</f>
      </c>
      <c r="RS5" s="16">
        <f>RR5+1</f>
      </c>
      <c r="RT5" s="16">
        <f>RS5+1</f>
      </c>
      <c r="RU5" s="16">
        <f>RT5+1</f>
      </c>
      <c r="RV5" s="16">
        <f>RU5+1</f>
      </c>
      <c r="RW5" s="16">
        <f>RV5+1</f>
      </c>
      <c r="RX5" s="16">
        <f>RW5+1</f>
      </c>
      <c r="RY5" s="16">
        <f>RX5+1</f>
      </c>
      <c r="RZ5" s="16">
        <f>RY5+1</f>
      </c>
    </row>
    <row r="6">
      <c r="A6" s="11">
        <f>IF(B6="","",ROW()-5)</f>
      </c>
      <c r="B6" s="6" t="inlineStr">
        <is>
          <t xml:space="preserve">Bando individuato sulla piattaforma telematica</t>
        </is>
      </c>
      <c r="C6" s="5" t="inlineStr">
        <is>
          <t xml:space="preserve">Analisi del bando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Analisi di bando, disciplinare e capitolato</t>
        </is>
      </c>
      <c r="C7" s="5" t="inlineStr">
        <is>
          <t xml:space="preserve">Analisi del bando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Verifica dei requisiti di partecipazione</t>
        </is>
      </c>
      <c r="C8" s="5" t="inlineStr">
        <is>
          <t xml:space="preserve">Analisi del bando</t>
        </is>
      </c>
      <c r="D8" s="8">
        <f>WORKDAY($J$3,2)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Sopralluogo e presa visione dei luoghi</t>
        </is>
      </c>
      <c r="C9" s="5" t="inlineStr">
        <is>
          <t xml:space="preserve">Analisi del bando</t>
        </is>
      </c>
      <c r="D9" s="8">
        <f>WORKDAY($J$3,4)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Richieste di chiarimento alla stazione appaltante</t>
        </is>
      </c>
      <c r="C10" s="5" t="inlineStr">
        <is>
          <t xml:space="preserve">Analisi del bando</t>
        </is>
      </c>
      <c r="D10" s="8">
        <f>WORKDAY($J$3,4)</f>
      </c>
      <c r="E10" s="7">
        <v>4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Stima dei costi sul computo della stazione appaltante</t>
        </is>
      </c>
      <c r="C11" s="5" t="inlineStr">
        <is>
          <t xml:space="preserve">Analisi del bando</t>
        </is>
      </c>
      <c r="D11" s="8">
        <f>WORKDAY($J$3,4)</f>
      </c>
      <c r="E11" s="7">
        <v>6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Decisione di partecipare e ribasso massimo sostenibile</t>
        </is>
      </c>
      <c r="C12" s="5" t="inlineStr">
        <is>
          <t xml:space="preserve">Analisi del bando</t>
        </is>
      </c>
      <c r="D12" s="8">
        <f>WORKDAY($J$3,10)</f>
      </c>
      <c r="E12" s="7">
        <v>0</v>
      </c>
      <c r="F12" s="12">
        <f>IF(OR(D12="",E12=""),"",WORKDAY(D12,MAX(E12,1)-1))</f>
      </c>
      <c r="G12" s="7" t="inlineStr">
        <is>
          <t xml:space="preserve">6, 3, 4, 5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DGUE e documentazione amministrativa</t>
        </is>
      </c>
      <c r="C13" s="5" t="inlineStr">
        <is>
          <t xml:space="preserve">Preparazione dell'offerta</t>
        </is>
      </c>
      <c r="D13" s="8">
        <f>WORKDAY($J$3,11)</f>
      </c>
      <c r="E13" s="7">
        <v>3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Garanzia provvisoria e impegno del fideiussore</t>
        </is>
      </c>
      <c r="C14" s="5" t="inlineStr">
        <is>
          <t xml:space="preserve">Preparazione dell'offerta</t>
        </is>
      </c>
      <c r="D14" s="8">
        <f>WORKDAY($J$3,11)</f>
      </c>
      <c r="E14" s="7">
        <v>4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Offerta tecnica sui criteri di valutazione</t>
        </is>
      </c>
      <c r="C15" s="5" t="inlineStr">
        <is>
          <t xml:space="preserve">Preparazione dell'offerta</t>
        </is>
      </c>
      <c r="D15" s="8">
        <f>WORKDAY($J$3,11)</f>
      </c>
      <c r="E15" s="7">
        <v>10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Offerta economica con costi della manodopera e della sicurezza</t>
        </is>
      </c>
      <c r="C16" s="5" t="inlineStr">
        <is>
          <t xml:space="preserve">Preparazione dell'offerta</t>
        </is>
      </c>
      <c r="D16" s="8">
        <f>WORKDAY($J$3,18)</f>
      </c>
      <c r="E16" s="7">
        <v>4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Verifica incrociata dei documenti e delle firme digitali</t>
        </is>
      </c>
      <c r="C17" s="5" t="inlineStr">
        <is>
          <t xml:space="preserve">Preparazione dell'offerta</t>
        </is>
      </c>
      <c r="D17" s="8">
        <f>WORKDAY($J$3,22)</f>
      </c>
      <c r="E17" s="7">
        <v>1</v>
      </c>
      <c r="F17" s="12">
        <f>IF(OR(D17="",E17=""),"",WORKDAY(D17,MAX(E17,1)-1))</f>
      </c>
      <c r="G17" s="7" t="inlineStr">
        <is>
          <t xml:space="preserve">8, 9, 10, 11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Offerta caricata sulla piattaforma entro il termine</t>
        </is>
      </c>
      <c r="C18" s="5" t="inlineStr">
        <is>
          <t xml:space="preserve">Preparazione dell'offerta</t>
        </is>
      </c>
      <c r="D18" s="8">
        <f>WORKDAY($J$3,23)</f>
      </c>
      <c r="E18" s="7">
        <v>0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Sì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La commissione valuta le offerte</t>
        </is>
      </c>
      <c r="C19" s="5" t="inlineStr">
        <is>
          <t xml:space="preserve">Aggiudicazione e stipula</t>
        </is>
      </c>
      <c r="D19" s="8">
        <f>WORKDAY($J$3,24)</f>
      </c>
      <c r="E19" s="7">
        <v>21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Aggiudicazione comunicata</t>
        </is>
      </c>
      <c r="C20" s="5" t="inlineStr">
        <is>
          <t xml:space="preserve">Aggiudicazione e stipula</t>
        </is>
      </c>
      <c r="D20" s="8">
        <f>WORKDAY($J$3,45)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Documenti per la verifica dei requisiti</t>
        </is>
      </c>
      <c r="C21" s="5" t="inlineStr">
        <is>
          <t xml:space="preserve">Aggiudicazione e stipula</t>
        </is>
      </c>
      <c r="D21" s="8">
        <f>WORKDAY($J$3,46)</f>
      </c>
      <c r="E21" s="7">
        <v>5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Verifica dei requisiti e termine prima della stipula</t>
        </is>
      </c>
      <c r="C22" s="5" t="inlineStr">
        <is>
          <t xml:space="preserve">Aggiudicazione e stipula</t>
        </is>
      </c>
      <c r="D22" s="8">
        <f>WORKDAY($J$3,51)</f>
      </c>
      <c r="E22" s="7">
        <v>20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Garanzia definitiva e polizza per i danni di esecuzione</t>
        </is>
      </c>
      <c r="C23" s="5" t="inlineStr">
        <is>
          <t xml:space="preserve">Aggiudicazione e stipula</t>
        </is>
      </c>
      <c r="D23" s="8">
        <f>WORKDAY($J$3,51)</f>
      </c>
      <c r="E23" s="7">
        <v>5</v>
      </c>
      <c r="F23" s="12">
        <f>IF(OR(D23="",E23=""),"",WORKDAY(D23,MAX(E23,1)-1))</f>
      </c>
      <c r="G23" s="7" t="inlineStr">
        <is>
          <t xml:space="preserve">16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Piano operativo di sicurezza e verifica del PSC</t>
        </is>
      </c>
      <c r="C24" s="5" t="inlineStr">
        <is>
          <t xml:space="preserve">Aggiudicazione e stipula</t>
        </is>
      </c>
      <c r="D24" s="8">
        <f>WORKDAY($J$3,51)</f>
      </c>
      <c r="E24" s="7">
        <v>10</v>
      </c>
      <c r="F24" s="12">
        <f>IF(OR(D24="",E24=""),"",WORKDAY(D24,MAX(E24,1)-1))</f>
      </c>
      <c r="G24" s="7" t="inlineStr">
        <is>
          <t xml:space="preserve">16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Contratto stipulato</t>
        </is>
      </c>
      <c r="C25" s="5" t="inlineStr">
        <is>
          <t xml:space="preserve">Aggiudicazione e stipula</t>
        </is>
      </c>
      <c r="D25" s="8">
        <f>WORKDAY($J$3,71)</f>
      </c>
      <c r="E25" s="7">
        <v>0</v>
      </c>
      <c r="F25" s="12">
        <f>IF(OR(D25="",E25=""),"",WORKDAY(D25,MAX(E25,1)-1))</f>
      </c>
      <c r="G25" s="7" t="inlineStr">
        <is>
          <t xml:space="preserve">17, 18</t>
        </is>
      </c>
      <c r="H25" s="7" t="inlineStr">
        <is>
          <t xml:space="preserve">Sì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Richiesta dell'anticipazione del prezzo con la sua garanzia</t>
        </is>
      </c>
      <c r="C26" s="5" t="inlineStr">
        <is>
          <t xml:space="preserve">Aggiudicazione e stipula</t>
        </is>
      </c>
      <c r="D26" s="8">
        <f>WORKDAY($J$3,72)</f>
      </c>
      <c r="E26" s="7">
        <v>3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Richiesta di autorizzazione al subappalto</t>
        </is>
      </c>
      <c r="C27" s="5" t="inlineStr">
        <is>
          <t xml:space="preserve">Aggiudicazione e stipula</t>
        </is>
      </c>
      <c r="D27" s="8">
        <f>WORKDAY($J$3,72)</f>
      </c>
      <c r="E27" s="7">
        <v>2</v>
      </c>
      <c r="F27" s="12">
        <f>IF(OR(D27="",E27=""),"",WORKDAY(D27,MAX(E27,1)-1))</f>
      </c>
      <c r="G27" s="7" t="inlineStr">
        <is>
          <t xml:space="preserve">20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La stazione appaltante autorizza il subappalto</t>
        </is>
      </c>
      <c r="C28" s="5" t="inlineStr">
        <is>
          <t xml:space="preserve">Aggiudicazione e stipula</t>
        </is>
      </c>
      <c r="D28" s="8">
        <f>WORKDAY($J$3,74)</f>
      </c>
      <c r="E28" s="7">
        <v>20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Verbale di consegna dei lavori</t>
        </is>
      </c>
      <c r="C29" s="5" t="inlineStr">
        <is>
          <t xml:space="preserve">Aggiudicazione e stipula</t>
        </is>
      </c>
      <c r="D29" s="8">
        <f>WORKDAY($J$3,75)</f>
      </c>
      <c r="E29" s="7">
        <v>0</v>
      </c>
      <c r="F29" s="12">
        <f>IF(OR(D29="",E29=""),"",WORKDAY(D29,MAX(E29,1)-1))</f>
      </c>
      <c r="G29" s="7" t="inlineStr">
        <is>
          <t xml:space="preserve">20, 19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Allestimento del cantiere e cartello dei lavori pubblici</t>
        </is>
      </c>
      <c r="C30" s="5" t="inlineStr">
        <is>
          <t xml:space="preserve">Lavorazioni</t>
        </is>
      </c>
      <c r="D30" s="8">
        <f>WORKDAY($J$3,76)</f>
      </c>
      <c r="E30" s="7">
        <v>5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Rilievi in contraddittorio e verifica del progetto esecutivo</t>
        </is>
      </c>
      <c r="C31" s="5" t="inlineStr">
        <is>
          <t xml:space="preserve">Lavorazioni</t>
        </is>
      </c>
      <c r="D31" s="8">
        <f>WORKDAY($J$3,76)</f>
      </c>
      <c r="E31" s="7">
        <v>3</v>
      </c>
      <c r="F31" s="12">
        <f>IF(OR(D31="",E31=""),"",WORKDAY(D31,MAX(E31,1)-1))</f>
      </c>
      <c r="G31" s="7" t="inlineStr">
        <is>
          <t xml:space="preserve">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Schede dei materiali e campionature per l'accettazione</t>
        </is>
      </c>
      <c r="C32" s="5" t="inlineStr">
        <is>
          <t xml:space="preserve">Lavorazioni</t>
        </is>
      </c>
      <c r="D32" s="8">
        <f>WORKDAY($J$3,81)</f>
      </c>
      <c r="E32" s="7">
        <v>10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Demolizioni, rimozioni e smaltimenti</t>
        </is>
      </c>
      <c r="C33" s="5" t="inlineStr">
        <is>
          <t xml:space="preserve">Lavorazioni</t>
        </is>
      </c>
      <c r="D33" s="8">
        <f>WORKDAY($J$3,81)</f>
      </c>
      <c r="E33" s="7">
        <v>15</v>
      </c>
      <c r="F33" s="12">
        <f>IF(OR(D33="",E33=""),"",WORKDAY(D33,MAX(E33,1)-1))</f>
      </c>
      <c r="G33" s="7" t="inlineStr">
        <is>
          <t xml:space="preserve">25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Opere strutturali</t>
        </is>
      </c>
      <c r="C34" s="5" t="inlineStr">
        <is>
          <t xml:space="preserve">Lavorazioni</t>
        </is>
      </c>
      <c r="D34" s="8">
        <f>WORKDAY($J$3,96)</f>
      </c>
      <c r="E34" s="7">
        <v>35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Murature, sottofondi e opere edili</t>
        </is>
      </c>
      <c r="C35" s="5" t="inlineStr">
        <is>
          <t xml:space="preserve">Lavorazioni</t>
        </is>
      </c>
      <c r="D35" s="8">
        <f>WORKDAY($J$3,131)</f>
      </c>
      <c r="E35" s="7">
        <v>45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Impianti elettrici e meccanici in subappalto</t>
        </is>
      </c>
      <c r="C36" s="5" t="inlineStr">
        <is>
          <t xml:space="preserve">Lavorazioni</t>
        </is>
      </c>
      <c r="D36" s="8">
        <f>WORKDAY($J$3,131)</f>
      </c>
      <c r="E36" s="7">
        <v>50</v>
      </c>
      <c r="F36" s="12">
        <f>IF(OR(D36="",E36=""),"",WORKDAY(D36,MAX(E36,1)-1))</f>
      </c>
      <c r="G36" s="7" t="inlineStr">
        <is>
          <t xml:space="preserve">29, 23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Serramenti, pavimenti e finiture</t>
        </is>
      </c>
      <c r="C37" s="5" t="inlineStr">
        <is>
          <t xml:space="preserve">Lavorazioni</t>
        </is>
      </c>
      <c r="D37" s="8">
        <f>WORKDAY($J$3,176)</f>
      </c>
      <c r="E37" s="7">
        <v>30</v>
      </c>
      <c r="F37" s="12">
        <f>IF(OR(D37="",E37=""),"",WORKDAY(D37,MAX(E37,1)-1))</f>
      </c>
      <c r="G37" s="7" t="inlineStr">
        <is>
          <t xml:space="preserve">30, 27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Opere esterne e sistemazioni dell'area</t>
        </is>
      </c>
      <c r="C38" s="5" t="inlineStr">
        <is>
          <t xml:space="preserve">Lavorazioni</t>
        </is>
      </c>
      <c r="D38" s="8">
        <f>WORKDAY($J$3,181)</f>
      </c>
      <c r="E38" s="7">
        <v>25</v>
      </c>
      <c r="F38" s="12">
        <f>IF(OR(D38="",E38=""),"",WORKDAY(D38,MAX(E38,1)-1))</f>
      </c>
      <c r="G38" s="7" t="inlineStr">
        <is>
          <t xml:space="preserve">31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Lavori ultimati</t>
        </is>
      </c>
      <c r="C39" s="5" t="inlineStr">
        <is>
          <t xml:space="preserve">Lavorazioni</t>
        </is>
      </c>
      <c r="D39" s="8">
        <f>WORKDAY($J$3,206)</f>
      </c>
      <c r="E39" s="7">
        <v>0</v>
      </c>
      <c r="F39" s="12">
        <f>IF(OR(D39="",E39=""),"",WORKDAY(D39,MAX(E39,1)-1))</f>
      </c>
      <c r="G39" s="7" t="inlineStr">
        <is>
          <t xml:space="preserve">32, 33</t>
        </is>
      </c>
      <c r="H39" s="7" t="inlineStr">
        <is>
          <t xml:space="preserve">Sì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Giornale dei lavori e ordini di servizio firmati</t>
        </is>
      </c>
      <c r="C40" s="5" t="inlineStr">
        <is>
          <t xml:space="preserve">Contabilità, SAL e riserve</t>
        </is>
      </c>
      <c r="D40" s="8">
        <f>WORKDAY($J$3,76)</f>
      </c>
      <c r="E40" s="7">
        <v>131</v>
      </c>
      <c r="F40" s="12">
        <f>IF(OR(D40="",E40=""),"",WORKDAY(D40,MAX(E40,1)-1))</f>
      </c>
      <c r="G40" s="7" t="inlineStr">
        <is>
          <t xml:space="preserve">24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Misure in contraddittorio sul libretto delle misure</t>
        </is>
      </c>
      <c r="C41" s="5" t="inlineStr">
        <is>
          <t xml:space="preserve">Contabilità, SAL e riserve</t>
        </is>
      </c>
      <c r="D41" s="8">
        <f>WORKDAY($J$3,76)</f>
      </c>
      <c r="E41" s="7">
        <v>131</v>
      </c>
      <c r="F41" s="12">
        <f>IF(OR(D41="",E41=""),"",WORKDAY(D41,MAX(E41,1)-1))</f>
      </c>
      <c r="G41" s="7" t="inlineStr">
        <is>
          <t xml:space="preserve">24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Iscrizione delle riserve sul registro di contabilità</t>
        </is>
      </c>
      <c r="C42" s="5" t="inlineStr">
        <is>
          <t xml:space="preserve">Contabilità, SAL e riserve</t>
        </is>
      </c>
      <c r="D42" s="8">
        <f>WORKDAY($J$3,76)</f>
      </c>
      <c r="E42" s="7">
        <v>131</v>
      </c>
      <c r="F42" s="12">
        <f>IF(OR(D42="",E42=""),"",WORKDAY(D42,MAX(E42,1)-1))</f>
      </c>
      <c r="G42" s="7" t="inlineStr">
        <is>
          <t xml:space="preserve">24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Perizia di variante: nuovi prezzi e atto di sottomissione</t>
        </is>
      </c>
      <c r="C43" s="5" t="inlineStr">
        <is>
          <t xml:space="preserve">Contabilità, SAL e riserve</t>
        </is>
      </c>
      <c r="D43" s="8">
        <f>WORKDAY($J$3,79)</f>
      </c>
      <c r="E43" s="7">
        <v>82</v>
      </c>
      <c r="F43" s="12">
        <f>IF(OR(D43="",E43=""),"",WORKDAY(D43,MAX(E43,1)-1))</f>
      </c>
      <c r="G43" s="7" t="inlineStr">
        <is>
          <t xml:space="preserve">26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Istanza di revisione dei prezzi se scatta la clausola</t>
        </is>
      </c>
      <c r="C44" s="5" t="inlineStr">
        <is>
          <t xml:space="preserve">Contabilità, SAL e riserve</t>
        </is>
      </c>
      <c r="D44" s="8">
        <f>WORKDAY($J$3,76)</f>
      </c>
      <c r="E44" s="7">
        <v>131</v>
      </c>
      <c r="F44" s="12">
        <f>IF(OR(D44="",E44=""),"",WORKDAY(D44,MAX(E44,1)-1))</f>
      </c>
      <c r="G44" s="7" t="inlineStr">
        <is>
          <t xml:space="preserve">24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Primo SAL: controllo delle quantità e delle riserve</t>
        </is>
      </c>
      <c r="C45" s="5" t="inlineStr">
        <is>
          <t xml:space="preserve">Contabilità, SAL e riserve</t>
        </is>
      </c>
      <c r="D45" s="8">
        <f>WORKDAY($J$3,131)</f>
      </c>
      <c r="E45" s="7">
        <v>3</v>
      </c>
      <c r="F45" s="12">
        <f>IF(OR(D45="",E45=""),"",WORKDAY(D45,MAX(E45,1)-1))</f>
      </c>
      <c r="G45" s="7" t="inlineStr">
        <is>
          <t xml:space="preserve">29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Primo certificato di pagamento del RUP e fattura</t>
        </is>
      </c>
      <c r="C46" s="5" t="inlineStr">
        <is>
          <t xml:space="preserve">Contabilità, SAL e riserve</t>
        </is>
      </c>
      <c r="D46" s="8">
        <f>WORKDAY($J$3,140)</f>
      </c>
      <c r="E46" s="7">
        <v>0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Sì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Secondo SAL: controllo delle quantità e delle riserve</t>
        </is>
      </c>
      <c r="C47" s="5" t="inlineStr">
        <is>
          <t xml:space="preserve">Contabilità, SAL e riserve</t>
        </is>
      </c>
      <c r="D47" s="8">
        <f>WORKDAY($J$3,181)</f>
      </c>
      <c r="E47" s="7">
        <v>3</v>
      </c>
      <c r="F47" s="12">
        <f>IF(OR(D47="",E47=""),"",WORKDAY(D47,MAX(E47,1)-1))</f>
      </c>
      <c r="G47" s="7" t="inlineStr">
        <is>
          <t xml:space="preserve">30, 31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Secondo certificato di pagamento del RUP e fattura</t>
        </is>
      </c>
      <c r="C48" s="5" t="inlineStr">
        <is>
          <t xml:space="preserve">Contabilità, SAL e riserve</t>
        </is>
      </c>
      <c r="D48" s="8">
        <f>WORKDAY($J$3,190)</f>
      </c>
      <c r="E48" s="7">
        <v>0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Sì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Constatazione in contraddittorio e certificato di ultimazione</t>
        </is>
      </c>
      <c r="C49" s="5" t="inlineStr">
        <is>
          <t xml:space="preserve">Ultimazione e collaudo</t>
        </is>
      </c>
      <c r="D49" s="8">
        <f>WORKDAY($J$3,207)</f>
      </c>
      <c r="E49" s="7">
        <v>4</v>
      </c>
      <c r="F49" s="12">
        <f>IF(OR(D49="",E49=""),"",WORKDAY(D49,MAX(E49,1)-1))</f>
      </c>
      <c r="G49" s="7" t="inlineStr">
        <is>
          <t xml:space="preserve">34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Lavorazioni di piccola entità assegnate dal certificato</t>
        </is>
      </c>
      <c r="C50" s="5" t="inlineStr">
        <is>
          <t xml:space="preserve">Ultimazione e collaudo</t>
        </is>
      </c>
      <c r="D50" s="8">
        <f>WORKDAY($J$3,211)</f>
      </c>
      <c r="E50" s="7">
        <v>30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Documenti finali per il collaudo</t>
        </is>
      </c>
      <c r="C51" s="5" t="inlineStr">
        <is>
          <t xml:space="preserve">Ultimazione e collaudo</t>
        </is>
      </c>
      <c r="D51" s="8">
        <f>WORKDAY($J$3,211)</f>
      </c>
      <c r="E51" s="7">
        <v>15</v>
      </c>
      <c r="F51" s="12">
        <f>IF(OR(D51="",E51=""),"",WORKDAY(D51,MAX(E51,1)-1))</f>
      </c>
      <c r="G51" s="7" t="inlineStr">
        <is>
          <t xml:space="preserve">44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Firma del conto finale e conferma delle riserve</t>
        </is>
      </c>
      <c r="C52" s="5" t="inlineStr">
        <is>
          <t xml:space="preserve">Ultimazione e collaudo</t>
        </is>
      </c>
      <c r="D52" s="8">
        <f>WORKDAY($J$3,211)</f>
      </c>
      <c r="E52" s="7">
        <v>20</v>
      </c>
      <c r="F52" s="12">
        <f>IF(OR(D52="",E52=""),"",WORKDAY(D52,MAX(E52,1)-1))</f>
      </c>
      <c r="G52" s="7" t="inlineStr">
        <is>
          <t xml:space="preserve">44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Assistenza alle visite di collaudo tecnico-amministrativo</t>
        </is>
      </c>
      <c r="C53" s="5" t="inlineStr">
        <is>
          <t xml:space="preserve">Ultimazione e collaudo</t>
        </is>
      </c>
      <c r="D53" s="8">
        <f>WORKDAY($J$3,241)</f>
      </c>
      <c r="E53" s="7">
        <v>90</v>
      </c>
      <c r="F53" s="12">
        <f>IF(OR(D53="",E53=""),"",WORKDAY(D53,MAX(E53,1)-1))</f>
      </c>
      <c r="G53" s="7" t="inlineStr">
        <is>
          <t xml:space="preserve">47, 45, 46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Certificato di collaudo approvato</t>
        </is>
      </c>
      <c r="C54" s="5" t="inlineStr">
        <is>
          <t xml:space="preserve">Ultimazione e collaudo</t>
        </is>
      </c>
      <c r="D54" s="8">
        <f>WORKDAY($J$3,331)</f>
      </c>
      <c r="E54" s="7">
        <v>0</v>
      </c>
      <c r="F54" s="12">
        <f>IF(OR(D54="",E54=""),"",WORKDAY(D54,MAX(E54,1)-1))</f>
      </c>
      <c r="G54" s="7" t="inlineStr">
        <is>
          <t xml:space="preserve">48</t>
        </is>
      </c>
      <c r="H54" s="7" t="inlineStr">
        <is>
          <t xml:space="preserve">Sì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Rata di saldo e svincolo della garanzia definitiva</t>
        </is>
      </c>
      <c r="C55" s="5" t="inlineStr">
        <is>
          <t xml:space="preserve">Ultimazione e collaudo</t>
        </is>
      </c>
      <c r="D55" s="8">
        <f>WORKDAY($J$3,332)</f>
      </c>
      <c r="E55" s="7">
        <v>4</v>
      </c>
      <c r="F55" s="12">
        <f>IF(OR(D55="",E55=""),"",WORKDAY(D55,MAX(E55,1)-1))</f>
      </c>
      <c r="G55" s="7" t="inlineStr">
        <is>
          <t xml:space="preserve">49</t>
        </is>
      </c>
      <c r="H55" s="7" t="inlineStr">
        <is>
          <t xml:space="preserve">No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Commessa chiusa</t>
        </is>
      </c>
      <c r="C56" s="5" t="inlineStr">
        <is>
          <t xml:space="preserve">Ultimazione e collaudo</t>
        </is>
      </c>
      <c r="D56" s="8">
        <f>WORKDAY($J$3,336)</f>
      </c>
      <c r="E56" s="7">
        <v>0</v>
      </c>
      <c r="F56" s="12">
        <f>IF(OR(D56="",E56=""),"",WORKDAY(D56,MAX(E56,1)-1))</f>
      </c>
      <c r="G56" s="7" t="inlineStr">
        <is>
          <t xml:space="preserve">50</t>
        </is>
      </c>
      <c r="H56" s="7" t="inlineStr">
        <is>
          <t xml:space="preserve">Sì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70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  <mergeCell ref="KT4:KZ4"/>
    <mergeCell ref="LA4:LG4"/>
    <mergeCell ref="LH4:LN4"/>
    <mergeCell ref="LO4:LU4"/>
    <mergeCell ref="LV4:MB4"/>
    <mergeCell ref="MC4:MI4"/>
    <mergeCell ref="MJ4:MP4"/>
    <mergeCell ref="MQ4:MW4"/>
    <mergeCell ref="MX4:ND4"/>
    <mergeCell ref="NE4:NK4"/>
    <mergeCell ref="NL4:NR4"/>
    <mergeCell ref="NS4:NY4"/>
    <mergeCell ref="NZ4:OF4"/>
    <mergeCell ref="OG4:OM4"/>
    <mergeCell ref="ON4:OT4"/>
    <mergeCell ref="OU4:PA4"/>
    <mergeCell ref="PB4:PH4"/>
    <mergeCell ref="PI4:PO4"/>
    <mergeCell ref="PP4:PV4"/>
    <mergeCell ref="PW4:QC4"/>
    <mergeCell ref="QD4:QJ4"/>
    <mergeCell ref="QK4:QQ4"/>
    <mergeCell ref="QR4:QX4"/>
    <mergeCell ref="QY4:RE4"/>
    <mergeCell ref="RF4:RL4"/>
    <mergeCell ref="RM4:RS4"/>
    <mergeCell ref="RT4:RZ4"/>
  </mergeCells>
  <conditionalFormatting sqref="L6:RZ105">
    <cfRule type="expression" dxfId="6" priority="1" stopIfTrue="1">
      <formula>AND($H6="Sì",L$5=$F6)</formula>
    </cfRule>
  </conditionalFormatting>
  <conditionalFormatting sqref="L6:RZ105">
    <cfRule type="expression" dxfId="7" priority="2" stopIfTrue="1">
      <formula>AND(AND($F6&lt;&gt;"",L$5&gt;=$D6,L$5&lt;=$F6),$F6&lt;TODAY(),N($I6)&lt;1)</formula>
    </cfRule>
  </conditionalFormatting>
  <conditionalFormatting sqref="L6:RZ105">
    <cfRule type="expression" dxfId="8" priority="3" stopIfTrue="1">
      <formula>AND(AND($F6&lt;&gt;"",L$5&gt;=$D6,L$5&lt;=$F6),L$5&lt;$D6+($F6-$D6+1)*N($I6))</formula>
    </cfRule>
  </conditionalFormatting>
  <conditionalFormatting sqref="L6:RZ105">
    <cfRule type="expression" dxfId="9" priority="4" stopIfTrue="1">
      <formula>AND($F6&lt;&gt;"",L$5&gt;=$D6,L$5&lt;=$F6)</formula>
    </cfRule>
  </conditionalFormatting>
  <conditionalFormatting sqref="L6:RZ105">
    <cfRule type="expression" dxfId="10" priority="5" stopIfTrue="1">
      <formula>L$5=TODAY()</formula>
    </cfRule>
  </conditionalFormatting>
  <conditionalFormatting sqref="L6:RZ105">
    <cfRule type="expression" dxfId="12" priority="6" stopIfTrue="1">
      <formula>WEEKDAY(L$5,2)&gt;5</formula>
    </cfRule>
  </conditionalFormatting>
  <conditionalFormatting sqref="L5:RZ5">
    <cfRule type="expression" dxfId="11" priority="7" stopIfTrue="1">
      <formula>L5=TODAY()</formula>
    </cfRule>
  </conditionalFormatting>
  <conditionalFormatting sqref="L5:RZ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Appalto pubblico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Esclusione per un errore nella documentazione di gara</t>
        </is>
      </c>
      <c r="C6" s="6" t="inlineStr">
        <is>
          <t xml:space="preserve">Una firma mancante, una garanzia sbagliata o un elemento economico nell'offerta tecnica: il soccorso istruttorio non sana tutto, e il lavoro della gara va perso.</t>
        </is>
      </c>
      <c r="D6" s="5" t="inlineStr">
        <is>
          <t xml:space="preserve">Gara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Verifica incrociata dei documenti da una seconda persona il giorno prima del caricamento; offerta caricata almeno un giorno prima del termine.</t>
        </is>
      </c>
      <c r="L6" s="6" t="inlineStr">
        <is>
          <t xml:space="preserve">DGUE e documentazione amministrativa; Verifica incrociata dei documenti e delle firme digitali</t>
        </is>
      </c>
      <c r="M6" s="5" t="inlineStr">
        <is>
          <t xml:space="preserve">Identificato</t>
        </is>
      </c>
      <c r="N6" s="8">
        <f>WORKDAY(Piano!$J$3,20)</f>
      </c>
      <c r="O6" s="11">
        <f>IF(AND(B6&lt;&gt;"",ISNUMBER(N6),M6&lt;&gt;"Chiuso",M6&lt;&gt;"Occorso",N6&lt;TODAY()),"Scaduta","")</f>
      </c>
    </row>
    <row r="7" ht="90" customHeight="1">
      <c r="A7" s="13">
        <f>IF(B7="","","R-"&amp;(ROW()-5))</f>
      </c>
      <c r="B7" s="6" t="inlineStr">
        <is>
          <t xml:space="preserve">Ribasso non sostenibile o offerta anomala</t>
        </is>
      </c>
      <c r="C7" s="6" t="inlineStr">
        <is>
          <t xml:space="preserve">Per vincere si spinge il ribasso oltre i costi reali: la verifica di anomalia lo contesta, o il contratto si esegue in perdita.</t>
        </is>
      </c>
      <c r="D7" s="5" t="inlineStr">
        <is>
          <t xml:space="preserve">Gara</t>
        </is>
      </c>
      <c r="E7" s="5"/>
      <c r="F7" s="7">
        <v>3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Evitare</t>
        </is>
      </c>
      <c r="K7" s="6" t="inlineStr">
        <is>
          <t xml:space="preserve">Ribasso massimo deciso sulla stima dei costi prima di scrivere l'offerta; analisi dei prezzi pronte per le spiegazioni.</t>
        </is>
      </c>
      <c r="L7" s="6" t="inlineStr">
        <is>
          <t xml:space="preserve">Stima dei costi sul computo della stazione appaltante; Decisione di partecipare e ribasso massimo sostenibile; La commissione valuta le offerte</t>
        </is>
      </c>
      <c r="M7" s="5" t="inlineStr">
        <is>
          <t xml:space="preserve">Identificato</t>
        </is>
      </c>
      <c r="N7" s="8">
        <f>WORKDAY(Piano!$J$3,10)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Riserve non iscritte nei termini</t>
        </is>
      </c>
      <c r="C8" s="6" t="inlineStr">
        <is>
          <t xml:space="preserve">Maggiori oneri dovuti a sospensioni, ordini o progetto carente non si iscrivono alla prima firma utile o non si confermano nel conto finale: decadono.</t>
        </is>
      </c>
      <c r="D8" s="5" t="inlineStr">
        <is>
          <t xml:space="preserve">Contabilità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Registro delle riserve aggiornato a ogni firma del registro di contabilità; controllo del direttore tecnico prima di ogni firma; conferma nel conto finale.</t>
        </is>
      </c>
      <c r="L8" s="6" t="inlineStr">
        <is>
          <t xml:space="preserve">Iscrizione delle riserve sul registro di contabilità; Firma del conto finale e conferma delle riserve</t>
        </is>
      </c>
      <c r="M8" s="5" t="inlineStr">
        <is>
          <t xml:space="preserve">Identificato</t>
        </is>
      </c>
      <c r="N8" s="8">
        <f>WORKDAY(Piano!$J$3,120)</f>
      </c>
      <c r="O8" s="11">
        <f>IF(AND(B8&lt;&gt;"",ISNUMBER(N8),M8&lt;&gt;"Chiuso",M8&lt;&gt;"Occorso",N8&lt;TODAY()),"Scaduta","")</f>
      </c>
    </row>
    <row r="9" ht="90" customHeight="1">
      <c r="A9" s="13">
        <f>IF(B9="","","R-"&amp;(ROW()-5))</f>
      </c>
      <c r="B9" s="6" t="inlineStr">
        <is>
          <t xml:space="preserve">Pagamenti della stazione appaltante in ritardo</t>
        </is>
      </c>
      <c r="C9" s="6" t="inlineStr">
        <is>
          <t xml:space="preserve">Certificati di pagamento emessi tardi o fondi non disponibili: l'impresa finanzia il cantiere e i subappaltatori.</t>
        </is>
      </c>
      <c r="D9" s="5" t="inlineStr">
        <is>
          <t xml:space="preserve">Pagamenti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Anticipazione del prezzo richiesta alla stipula; SAL presentati appena maturano; interessi di mora chiesti per iscritto alla scadenza dei termini.</t>
        </is>
      </c>
      <c r="L9" s="6" t="inlineStr">
        <is>
          <t xml:space="preserve">Richiesta dell'anticipazione del prezzo con la sua garanzia; Primo certificato di pagamento del RUP e fattura; Secondo certificato di pagamento del RUP e fattura</t>
        </is>
      </c>
      <c r="M9" s="5" t="inlineStr">
        <is>
          <t xml:space="preserve">Identificato</t>
        </is>
      </c>
      <c r="N9" s="8">
        <f>WORKDAY(Piano!$J$3,145)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Aumento dei prezzi dei materiali in corso d'opera</t>
        </is>
      </c>
      <c r="C10" s="6" t="inlineStr">
        <is>
          <t xml:space="preserve">Acciaio, bitumi o componenti degli impianti aumentano dopo l'offerta e il margine della commessa si riduce.</t>
        </is>
      </c>
      <c r="D10" s="5" t="inlineStr">
        <is>
          <t xml:space="preserve">Costi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Indici monitorati ogni mese; istanza di revisione dei prezzi appena la variazione supera la soglia della clausola; ordini dei materiali principali subito dopo la consegna.</t>
        </is>
      </c>
      <c r="L10" s="6" t="inlineStr">
        <is>
          <t xml:space="preserve">Istanza di revisione dei prezzi se scatta la clausola</t>
        </is>
      </c>
      <c r="M10" s="5" t="inlineStr">
        <is>
          <t xml:space="preserve">Identificato</t>
        </is>
      </c>
      <c r="N10" s="8">
        <f>WORKDAY(Piano!$J$3,100)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Autorizzazione al subappalto in ritardo</t>
        </is>
      </c>
      <c r="C11" s="6" t="inlineStr">
        <is>
          <t xml:space="preserve">La stazione appaltante chiede integrazioni sul subappaltatore e gli impianti non partono quando il programma li prevede.</t>
        </is>
      </c>
      <c r="D11" s="5" t="inlineStr">
        <is>
          <t xml:space="preserve">Subappalti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Richiesta completa subito dopo la stipula con la lista di controllo; subappaltatore scelto e verificato già in fase di gara.</t>
        </is>
      </c>
      <c r="L11" s="6" t="inlineStr">
        <is>
          <t xml:space="preserve">Richiesta di autorizzazione al subappalto; La stazione appaltante autorizza il subappalto</t>
        </is>
      </c>
      <c r="M11" s="5" t="inlineStr">
        <is>
          <t xml:space="preserve">Identificato</t>
        </is>
      </c>
      <c r="N11" s="8">
        <f>WORKDAY(Piano!$J$3,80)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Appalto di lavori pubblici: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Dalla gara al collaudo con il D.Lgs. 36/2023: offerta, stipula, garanzie, subappalti, lavorazioni, SAL, riserve, conto finale e collaudo.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HYPERLINK("https://keenhour.com/modelli/appalto-lavori-pubblici","Il modello «Appalto di lavori pubblici» nella galleria")</f>
      </c>
    </row>
    <row r="20">
      <c r="B20" s="29">
        <f>HYPERLINK("https://keenhour.com/modelli/appalto-lavori-pubblici/usa","Usa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Appalto di lavori pubblici</dc:title>
  <dc:creator>KeenHour</dc:creator>
  <dc:language>it-IT</dc:language>
</cp:coreProperties>
</file>