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</cols>
  <sheetData>
    <row r="1" ht="34" customHeight="1"/>
    <row r="2" ht="28" customHeight="1">
      <c r="A2" s="1" t="inlineStr">
        <is>
          <t xml:space="preserve">Chiusura del bilancio d'esercizio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Chiusura del bilancio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</row>
    <row r="6">
      <c r="A6" s="11">
        <f>IF(B6="","",ROW()-5)</f>
      </c>
      <c r="B6" s="6" t="inlineStr">
        <is>
          <t xml:space="preserve">Avvio della chiusura dell'esercizio</t>
        </is>
      </c>
      <c r="C6" s="5" t="inlineStr">
        <is>
          <t xml:space="preserve">Pre-chiusura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Calendario di chiusura: attività, responsabili, scadenze</t>
        </is>
      </c>
      <c r="C7" s="5" t="inlineStr">
        <is>
          <t xml:space="preserve">Pre-chiusura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Riunione con commercialista e organo di controllo: novità e punti critici dell'anno</t>
        </is>
      </c>
      <c r="C8" s="5" t="inlineStr">
        <is>
          <t xml:space="preserve">Pre-chiusura</t>
        </is>
      </c>
      <c r="D8" s="8">
        <f>WORKDAY($J$3,3)</f>
      </c>
      <c r="E8" s="7">
        <v>3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Forma del bilancio: ordinaria, abbreviata o delle micro-imprese</t>
        </is>
      </c>
      <c r="C9" s="5" t="inlineStr">
        <is>
          <t xml:space="preserve">Pre-chiusura</t>
        </is>
      </c>
      <c r="D9" s="8">
        <f>WORKDAY($J$3,6)</f>
      </c>
      <c r="E9" s="7">
        <v>2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Riconciliazione di banche e finanziamenti</t>
        </is>
      </c>
      <c r="C10" s="5" t="inlineStr">
        <is>
          <t xml:space="preserve">Pre-chiusura</t>
        </is>
      </c>
      <c r="D10" s="8">
        <f>WORKDAY($J$3,3)</f>
      </c>
      <c r="E10" s="7">
        <v>5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Partite aperte di clienti e fornitori</t>
        </is>
      </c>
      <c r="C11" s="5" t="inlineStr">
        <is>
          <t xml:space="preserve">Pre-chiusura</t>
        </is>
      </c>
      <c r="D11" s="8">
        <f>WORKDAY($J$3,3)</f>
      </c>
      <c r="E11" s="7">
        <v>8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Lettere di conferma dei saldi a clienti, fornitori e banche</t>
        </is>
      </c>
      <c r="C12" s="5" t="inlineStr">
        <is>
          <t xml:space="preserve">Pre-chiusura</t>
        </is>
      </c>
      <c r="D12" s="8">
        <f>WORKDAY($J$3,5)</f>
      </c>
      <c r="E12" s="7">
        <v>3</v>
      </c>
      <c r="F12" s="12">
        <f>IF(OR(D12="",E12=""),"",WORKDAY(D12,MAX(E12,1)-1))</f>
      </c>
      <c r="G12" s="7" t="inlineStr">
        <is>
          <t xml:space="preserve">2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Risposte alle lettere di conferma</t>
        </is>
      </c>
      <c r="C13" s="5" t="inlineStr">
        <is>
          <t xml:space="preserve">Pre-chiusura</t>
        </is>
      </c>
      <c r="D13" s="8">
        <f>WORKDAY($J$3,8)</f>
      </c>
      <c r="E13" s="7">
        <v>23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Cespiti: acquisti, vendite, dismissioni dell'anno</t>
        </is>
      </c>
      <c r="C14" s="5" t="inlineStr">
        <is>
          <t xml:space="preserve">Pre-chiusura</t>
        </is>
      </c>
      <c r="D14" s="8">
        <f>WORKDAY($J$3,8)</f>
      </c>
      <c r="E14" s="7">
        <v>5</v>
      </c>
      <c r="F14" s="12">
        <f>IF(OR(D14="",E14=""),"",WORKDAY(D14,MAX(E14,1)-1))</f>
      </c>
      <c r="G14" s="7" t="inlineStr">
        <is>
          <t xml:space="preserve">2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Istruzioni e squadre per l'inventario di magazzino</t>
        </is>
      </c>
      <c r="C15" s="5" t="inlineStr">
        <is>
          <t xml:space="preserve">Pre-chiusura</t>
        </is>
      </c>
      <c r="D15" s="8">
        <f>WORKDAY($J$3,8)</f>
      </c>
      <c r="E15" s="7">
        <v>5</v>
      </c>
      <c r="F15" s="12">
        <f>IF(OR(D15="",E15=""),"",WORKDAY(D15,MAX(E15,1)-1))</f>
      </c>
      <c r="G15" s="7" t="inlineStr">
        <is>
          <t xml:space="preserve">2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Richiesta ai reparti di beni e servizi ricevuti senza fattura</t>
        </is>
      </c>
      <c r="C16" s="5" t="inlineStr">
        <is>
          <t xml:space="preserve">Pre-chiusura</t>
        </is>
      </c>
      <c r="D16" s="8">
        <f>WORKDAY($J$3,12)</f>
      </c>
      <c r="E16" s="7">
        <v>2</v>
      </c>
      <c r="F16" s="12">
        <f>IF(OR(D16="",E16=""),"",WORKDAY(D16,MAX(E16,1)-1))</f>
      </c>
      <c r="G16" s="7" t="inlineStr">
        <is>
          <t xml:space="preserve">2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Risposte dei reparti</t>
        </is>
      </c>
      <c r="C17" s="5" t="inlineStr">
        <is>
          <t xml:space="preserve">Pre-chiusura</t>
        </is>
      </c>
      <c r="D17" s="8">
        <f>WORKDAY($J$3,14)</f>
      </c>
      <c r="E17" s="7">
        <v>12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Conta fisica del magazzino</t>
        </is>
      </c>
      <c r="C18" s="5" t="inlineStr">
        <is>
          <t xml:space="preserve">Pre-chiusura</t>
        </is>
      </c>
      <c r="D18" s="8">
        <f>WORKDAY($J$3,18)</f>
      </c>
      <c r="E18" s="7">
        <v>2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Chiusura dell'esercizio</t>
        </is>
      </c>
      <c r="C19" s="5" t="inlineStr">
        <is>
          <t xml:space="preserve">Pre-chiusura</t>
        </is>
      </c>
      <c r="D19" s="8">
        <f>WORKDAY($J$3,20)</f>
      </c>
      <c r="E19" s="7">
        <v>0</v>
      </c>
      <c r="F19" s="12">
        <f>IF(OR(D19="",E19=""),"",WORKDAY(D19,MAX(E19,1)-1))</f>
      </c>
      <c r="G19" s="7" t="inlineStr">
        <is>
          <t xml:space="preserve">1</t>
        </is>
      </c>
      <c r="H19" s="7" t="inlineStr">
        <is>
          <t xml:space="preserve">Sì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Ferie, permessi, mensilità aggiuntive e premi maturati</t>
        </is>
      </c>
      <c r="C20" s="5" t="inlineStr">
        <is>
          <t xml:space="preserve">Scritture di assestamento</t>
        </is>
      </c>
      <c r="D20" s="8">
        <f>WORKDAY($J$3,21)</f>
      </c>
      <c r="E20" s="7">
        <v>4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TFR e debiti verso il personale</t>
        </is>
      </c>
      <c r="C21" s="5" t="inlineStr">
        <is>
          <t xml:space="preserve">Scritture di assestamento</t>
        </is>
      </c>
      <c r="D21" s="8">
        <f>WORKDAY($J$3,25)</f>
      </c>
      <c r="E21" s="7">
        <v>4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Valutazione delle rimanenze</t>
        </is>
      </c>
      <c r="C22" s="5" t="inlineStr">
        <is>
          <t xml:space="preserve">Scritture di assestamento</t>
        </is>
      </c>
      <c r="D22" s="8">
        <f>WORKDAY($J$3,22)</f>
      </c>
      <c r="E22" s="7">
        <v>9</v>
      </c>
      <c r="F22" s="12">
        <f>IF(OR(D22="",E22=""),"",WORKDAY(D22,MAX(E22,1)-1))</f>
      </c>
      <c r="G22" s="7" t="inlineStr">
        <is>
          <t xml:space="preserve">13, 14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Ammortamenti dell'esercizio</t>
        </is>
      </c>
      <c r="C23" s="5" t="inlineStr">
        <is>
          <t xml:space="preserve">Scritture di assestamento</t>
        </is>
      </c>
      <c r="D23" s="8">
        <f>WORKDAY($J$3,25)</f>
      </c>
      <c r="E23" s="7">
        <v>5</v>
      </c>
      <c r="F23" s="12">
        <f>IF(OR(D23="",E23=""),"",WORKDAY(D23,MAX(E23,1)-1))</f>
      </c>
      <c r="G23" s="7" t="inlineStr">
        <is>
          <t xml:space="preserve">9, 14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Fatture da ricevere e da emettere, note di credito</t>
        </is>
      </c>
      <c r="C24" s="5" t="inlineStr">
        <is>
          <t xml:space="preserve">Scritture di assestamento</t>
        </is>
      </c>
      <c r="D24" s="8">
        <f>WORKDAY($J$3,26)</f>
      </c>
      <c r="E24" s="7">
        <v>7</v>
      </c>
      <c r="F24" s="12">
        <f>IF(OR(D24="",E24=""),"",WORKDAY(D24,MAX(E24,1)-1))</f>
      </c>
      <c r="G24" s="7" t="inlineStr">
        <is>
          <t xml:space="preserve">12, 14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Ratei e risconti</t>
        </is>
      </c>
      <c r="C25" s="5" t="inlineStr">
        <is>
          <t xml:space="preserve">Scritture di assestamento</t>
        </is>
      </c>
      <c r="D25" s="8">
        <f>WORKDAY($J$3,30)</f>
      </c>
      <c r="E25" s="7">
        <v>6</v>
      </c>
      <c r="F25" s="12">
        <f>IF(OR(D25="",E25=""),"",WORKDAY(D25,MAX(E25,1)-1))</f>
      </c>
      <c r="G25" s="7" t="inlineStr">
        <is>
          <t xml:space="preserve">14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Svalutazione dei crediti</t>
        </is>
      </c>
      <c r="C26" s="5" t="inlineStr">
        <is>
          <t xml:space="preserve">Scritture di assestamento</t>
        </is>
      </c>
      <c r="D26" s="8">
        <f>WORKDAY($J$3,33)</f>
      </c>
      <c r="E26" s="7">
        <v>4</v>
      </c>
      <c r="F26" s="12">
        <f>IF(OR(D26="",E26=""),"",WORKDAY(D26,MAX(E26,1)-1))</f>
      </c>
      <c r="G26" s="7" t="inlineStr">
        <is>
          <t xml:space="preserve">6, 8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Fondi per rischi e oneri: cause, garanzie, resi, premi</t>
        </is>
      </c>
      <c r="C27" s="5" t="inlineStr">
        <is>
          <t xml:space="preserve">Scritture di assestamento</t>
        </is>
      </c>
      <c r="D27" s="8">
        <f>WORKDAY($J$3,33)</f>
      </c>
      <c r="E27" s="7">
        <v>4</v>
      </c>
      <c r="F27" s="12">
        <f>IF(OR(D27="",E27=""),"",WORKDAY(D27,MAX(E27,1)-1))</f>
      </c>
      <c r="G27" s="7" t="inlineStr">
        <is>
          <t xml:space="preserve">3, 14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Bilancio di verifica dopo le scritture</t>
        </is>
      </c>
      <c r="C28" s="5" t="inlineStr">
        <is>
          <t xml:space="preserve">Scritture di assestamento</t>
        </is>
      </c>
      <c r="D28" s="8">
        <f>WORKDAY($J$3,37)</f>
      </c>
      <c r="E28" s="7">
        <v>2</v>
      </c>
      <c r="F28" s="12">
        <f>IF(OR(D28="",E28=""),"",WORKDAY(D28,MAX(E28,1)-1))</f>
      </c>
      <c r="G28" s="7" t="inlineStr">
        <is>
          <t xml:space="preserve">16, 17, 18, 19, 20, 21, 22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Imposte dell'esercizio: IRES, IRAP, differite e anticipate</t>
        </is>
      </c>
      <c r="C29" s="5" t="inlineStr">
        <is>
          <t xml:space="preserve">Scritture di assestamento</t>
        </is>
      </c>
      <c r="D29" s="8">
        <f>WORKDAY($J$3,39)</f>
      </c>
      <c r="E29" s="7">
        <v>7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Scritture riviste con il commercialista</t>
        </is>
      </c>
      <c r="C30" s="5" t="inlineStr">
        <is>
          <t xml:space="preserve">Scritture di assestamento</t>
        </is>
      </c>
      <c r="D30" s="8">
        <f>WORKDAY($J$3,46)</f>
      </c>
      <c r="E30" s="7">
        <v>3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Contabilità dell'esercizio chiusa</t>
        </is>
      </c>
      <c r="C31" s="5" t="inlineStr">
        <is>
          <t xml:space="preserve">Scritture di assestamento</t>
        </is>
      </c>
      <c r="D31" s="8">
        <f>WORKDAY($J$3,49)</f>
      </c>
      <c r="E31" s="7">
        <v>0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Stato patrimoniale e conto economico</t>
        </is>
      </c>
      <c r="C32" s="5" t="inlineStr">
        <is>
          <t xml:space="preserve">Bilancio</t>
        </is>
      </c>
      <c r="D32" s="8">
        <f>WORKDAY($J$3,50)</f>
      </c>
      <c r="E32" s="7">
        <v>4</v>
      </c>
      <c r="F32" s="12">
        <f>IF(OR(D32="",E32=""),"",WORKDAY(D32,MAX(E32,1)-1))</f>
      </c>
      <c r="G32" s="7" t="inlineStr">
        <is>
          <t xml:space="preserve">26, 4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Rendiconto finanziario, se il bilancio non è abbreviato</t>
        </is>
      </c>
      <c r="C33" s="5" t="inlineStr">
        <is>
          <t xml:space="preserve">Bilancio</t>
        </is>
      </c>
      <c r="D33" s="8">
        <f>WORKDAY($J$3,54)</f>
      </c>
      <c r="E33" s="7">
        <v>3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Nota integrativa</t>
        </is>
      </c>
      <c r="C34" s="5" t="inlineStr">
        <is>
          <t xml:space="preserve">Bilancio</t>
        </is>
      </c>
      <c r="D34" s="8">
        <f>WORKDAY($J$3,54)</f>
      </c>
      <c r="E34" s="7">
        <v>8</v>
      </c>
      <c r="F34" s="12">
        <f>IF(OR(D34="",E34=""),"",WORKDAY(D34,MAX(E34,1)-1))</f>
      </c>
      <c r="G34" s="7" t="inlineStr">
        <is>
          <t xml:space="preserve">27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Relazione sulla gestione, se dovuta</t>
        </is>
      </c>
      <c r="C35" s="5" t="inlineStr">
        <is>
          <t xml:space="preserve">Bilancio</t>
        </is>
      </c>
      <c r="D35" s="8">
        <f>WORKDAY($J$3,57)</f>
      </c>
      <c r="E35" s="7">
        <v>7</v>
      </c>
      <c r="F35" s="12">
        <f>IF(OR(D35="",E35=""),"",WORKDAY(D35,MAX(E35,1)-1))</f>
      </c>
      <c r="G35" s="7" t="inlineStr">
        <is>
          <t xml:space="preserve">27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Fatti avvenuti dopo la chiusura</t>
        </is>
      </c>
      <c r="C36" s="5" t="inlineStr">
        <is>
          <t xml:space="preserve">Bilancio</t>
        </is>
      </c>
      <c r="D36" s="8">
        <f>WORKDAY($J$3,62)</f>
      </c>
      <c r="E36" s="7">
        <v>2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Verifica interna del progetto di bilancio</t>
        </is>
      </c>
      <c r="C37" s="5" t="inlineStr">
        <is>
          <t xml:space="preserve">Bilancio</t>
        </is>
      </c>
      <c r="D37" s="8">
        <f>WORKDAY($J$3,64)</f>
      </c>
      <c r="E37" s="7">
        <v>3</v>
      </c>
      <c r="F37" s="12">
        <f>IF(OR(D37="",E37=""),"",WORKDAY(D37,MAX(E37,1)-1))</f>
      </c>
      <c r="G37" s="7" t="inlineStr">
        <is>
          <t xml:space="preserve">29, 28, 30, 31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Progetto di bilancio approvato dagli amministratori</t>
        </is>
      </c>
      <c r="C38" s="5" t="inlineStr">
        <is>
          <t xml:space="preserve">Bilancio</t>
        </is>
      </c>
      <c r="D38" s="8">
        <f>WORKDAY($J$3,67)</f>
      </c>
      <c r="E38" s="7">
        <v>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Bilancio nel formato XBRL per il deposito</t>
        </is>
      </c>
      <c r="C39" s="5" t="inlineStr">
        <is>
          <t xml:space="preserve">Bilancio</t>
        </is>
      </c>
      <c r="D39" s="8">
        <f>WORKDAY($J$3,68)</f>
      </c>
      <c r="E39" s="7">
        <v>3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Progetto consegnato all'organo di controllo</t>
        </is>
      </c>
      <c r="C40" s="5" t="inlineStr">
        <is>
          <t xml:space="preserve">Bilancio</t>
        </is>
      </c>
      <c r="D40" s="8">
        <f>WORKDAY($J$3,68)</f>
      </c>
      <c r="E40" s="7">
        <v>1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Relazioni del collegio sindacale e del revisore</t>
        </is>
      </c>
      <c r="C41" s="5" t="inlineStr">
        <is>
          <t xml:space="preserve">Bilancio</t>
        </is>
      </c>
      <c r="D41" s="8">
        <f>WORKDAY($J$3,69)</f>
      </c>
      <c r="E41" s="7">
        <v>15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Convocazione dell'assemblea dei soci</t>
        </is>
      </c>
      <c r="C42" s="5" t="inlineStr">
        <is>
          <t xml:space="preserve">Approvazione e deposito</t>
        </is>
      </c>
      <c r="D42" s="8">
        <f>WORKDAY($J$3,80)</f>
      </c>
      <c r="E42" s="7">
        <v>2</v>
      </c>
      <c r="F42" s="12">
        <f>IF(OR(D42="",E42=""),"",WORKDAY(D42,MAX(E42,1)-1))</f>
      </c>
      <c r="G42" s="7" t="inlineStr">
        <is>
          <t xml:space="preserve">33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Bilancio e relazioni a disposizione dei soci</t>
        </is>
      </c>
      <c r="C43" s="5" t="inlineStr">
        <is>
          <t xml:space="preserve">Approvazione e deposito</t>
        </is>
      </c>
      <c r="D43" s="8">
        <f>WORKDAY($J$3,84)</f>
      </c>
      <c r="E43" s="7">
        <v>1</v>
      </c>
      <c r="F43" s="12">
        <f>IF(OR(D43="",E43=""),"",WORKDAY(D43,MAX(E43,1)-1))</f>
      </c>
      <c r="G43" s="7" t="inlineStr">
        <is>
          <t xml:space="preserve">36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Documenti e traccia del verbale per l'assemblea</t>
        </is>
      </c>
      <c r="C44" s="5" t="inlineStr">
        <is>
          <t xml:space="preserve">Approvazione e deposito</t>
        </is>
      </c>
      <c r="D44" s="8">
        <f>WORKDAY($J$3,90)</f>
      </c>
      <c r="E44" s="7">
        <v>5</v>
      </c>
      <c r="F44" s="12">
        <f>IF(OR(D44="",E44=""),"",WORKDAY(D44,MAX(E44,1)-1))</f>
      </c>
      <c r="G44" s="7" t="inlineStr">
        <is>
          <t xml:space="preserve">38, 37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Bilancio approvato dall'assemblea</t>
        </is>
      </c>
      <c r="C45" s="5" t="inlineStr">
        <is>
          <t xml:space="preserve">Approvazione e deposito</t>
        </is>
      </c>
      <c r="D45" s="8">
        <f>WORKDAY($J$3,96)</f>
      </c>
      <c r="E45" s="7">
        <v>0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Sì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Verbale firmato e trascritto nel libro delle decisioni dei soci</t>
        </is>
      </c>
      <c r="C46" s="5" t="inlineStr">
        <is>
          <t xml:space="preserve">Approvazione e deposito</t>
        </is>
      </c>
      <c r="D46" s="8">
        <f>WORKDAY($J$3,97)</f>
      </c>
      <c r="E46" s="7">
        <v>2</v>
      </c>
      <c r="F46" s="12">
        <f>IF(OR(D46="",E46=""),"",WORKDAY(D46,MAX(E46,1)-1))</f>
      </c>
      <c r="G46" s="7" t="inlineStr">
        <is>
          <t xml:space="preserve">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Deposito al registro delle imprese</t>
        </is>
      </c>
      <c r="C47" s="5" t="inlineStr">
        <is>
          <t xml:space="preserve">Approvazione e deposito</t>
        </is>
      </c>
      <c r="D47" s="8">
        <f>WORKDAY($J$3,97)</f>
      </c>
      <c r="E47" s="7">
        <v>5</v>
      </c>
      <c r="F47" s="12">
        <f>IF(OR(D47="",E47=""),"",WORKDAY(D47,MAX(E47,1)-1))</f>
      </c>
      <c r="G47" s="7" t="inlineStr">
        <is>
          <t xml:space="preserve">40, 34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Promemoria dei versamenti delle imposte</t>
        </is>
      </c>
      <c r="C48" s="5" t="inlineStr">
        <is>
          <t xml:space="preserve">Approvazione e deposito</t>
        </is>
      </c>
      <c r="D48" s="8">
        <f>WORKDAY($J$3,97)</f>
      </c>
      <c r="E48" s="7">
        <v>3</v>
      </c>
      <c r="F48" s="12">
        <f>IF(OR(D48="",E48=""),"",WORKDAY(D48,MAX(E48,1)-1))</f>
      </c>
      <c r="G48" s="7" t="inlineStr">
        <is>
          <t xml:space="preserve">40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Che cosa migliorare per la prossima chiusura</t>
        </is>
      </c>
      <c r="C49" s="5" t="inlineStr">
        <is>
          <t xml:space="preserve">Approvazione e deposito</t>
        </is>
      </c>
      <c r="D49" s="8">
        <f>WORKDAY($J$3,102)</f>
      </c>
      <c r="E49" s="7">
        <v>1</v>
      </c>
      <c r="F49" s="12">
        <f>IF(OR(D49="",E49=""),"",WORKDAY(D49,MAX(E49,1)-1))</f>
      </c>
      <c r="G49" s="7" t="inlineStr">
        <is>
          <t xml:space="preserve">42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Bilancio depositato</t>
        </is>
      </c>
      <c r="C50" s="5" t="inlineStr">
        <is>
          <t xml:space="preserve">Approvazione e deposito</t>
        </is>
      </c>
      <c r="D50" s="8">
        <f>WORKDAY($J$3,102)</f>
      </c>
      <c r="E50" s="7">
        <v>0</v>
      </c>
      <c r="F50" s="12">
        <f>IF(OR(D50="",E50=""),"",WORKDAY(D50,MAX(E50,1)-1))</f>
      </c>
      <c r="G50" s="7" t="inlineStr">
        <is>
          <t xml:space="preserve">42, 41, 43, 44</t>
        </is>
      </c>
      <c r="H50" s="7" t="inlineStr">
        <is>
          <t xml:space="preserve">Sì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</mergeCells>
  <conditionalFormatting sqref="L6:FI105">
    <cfRule type="expression" dxfId="6" priority="1" stopIfTrue="1">
      <formula>AND($H6="Sì",L$5=$F6)</formula>
    </cfRule>
  </conditionalFormatting>
  <conditionalFormatting sqref="L6:FI105">
    <cfRule type="expression" dxfId="7" priority="2" stopIfTrue="1">
      <formula>AND(AND($F6&lt;&gt;"",L$5&gt;=$D6,L$5&lt;=$F6),$F6&lt;TODAY(),N($I6)&lt;1)</formula>
    </cfRule>
  </conditionalFormatting>
  <conditionalFormatting sqref="L6:FI105">
    <cfRule type="expression" dxfId="8" priority="3" stopIfTrue="1">
      <formula>AND(AND($F6&lt;&gt;"",L$5&gt;=$D6,L$5&lt;=$F6),L$5&lt;$D6+($F6-$D6+1)*N($I6))</formula>
    </cfRule>
  </conditionalFormatting>
  <conditionalFormatting sqref="L6:FI105">
    <cfRule type="expression" dxfId="9" priority="4" stopIfTrue="1">
      <formula>AND($F6&lt;&gt;"",L$5&gt;=$D6,L$5&lt;=$F6)</formula>
    </cfRule>
  </conditionalFormatting>
  <conditionalFormatting sqref="L6:FI105">
    <cfRule type="expression" dxfId="10" priority="5" stopIfTrue="1">
      <formula>L$5=TODAY()</formula>
    </cfRule>
  </conditionalFormatting>
  <conditionalFormatting sqref="L6:FI105">
    <cfRule type="expression" dxfId="12" priority="6" stopIfTrue="1">
      <formula>WEEKDAY(L$5,2)&gt;5</formula>
    </cfRule>
  </conditionalFormatting>
  <conditionalFormatting sqref="L5:FI5">
    <cfRule type="expression" dxfId="11" priority="7" stopIfTrue="1">
      <formula>L5=TODAY()</formula>
    </cfRule>
  </conditionalFormatting>
  <conditionalFormatting sqref="L5:FI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Chiusura del bilancio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Informazioni dei reparti in ritardo</t>
        </is>
      </c>
      <c r="C6" s="6" t="inlineStr">
        <is>
          <t xml:space="preserve">Acquisti senza ordine, servizi ricevuti senza fattura, resi non segnalati: le scritture di competenza si fanno a febbraio, di fretta.</t>
        </is>
      </c>
      <c r="D6" s="5" t="inlineStr">
        <is>
          <t xml:space="preserve">Organizzazione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Richiesta ai reparti a metà dicembre con un modulo semplice e una data; sollecito il primo giorno lavorativo di gennaio.</t>
        </is>
      </c>
      <c r="L6" s="6" t="inlineStr">
        <is>
          <t xml:space="preserve">Richiesta ai reparti di beni e servizi ricevuti senza fattura; Risposte dei reparti; Fatture da ricevere e da emettere, note di credito</t>
        </is>
      </c>
      <c r="M6" s="5" t="inlineStr">
        <is>
          <t xml:space="preserve">Identificato</t>
        </is>
      </c>
      <c r="N6" s="8">
        <f>WORKDAY(Piano!$J$3,15)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Differenze di inventario grandi</t>
        </is>
      </c>
      <c r="C7" s="6" t="inlineStr">
        <is>
          <t xml:space="preserve">La conta fisica non torna con il magazzino contabile: valori da spiegare e rettifiche che cambiano il risultato.</t>
        </is>
      </c>
      <c r="D7" s="5" t="inlineStr">
        <is>
          <t xml:space="preserve">Magazzino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Conte a campione a novembre sugli articoli di valore; istruzioni scritte; ricontrollo subito delle differenze sopra una soglia decisa prima.</t>
        </is>
      </c>
      <c r="L7" s="6" t="inlineStr">
        <is>
          <t xml:space="preserve">Istruzioni e squadre per l'inventario di magazzino; Conta fisica del magazzino; Valutazione delle rimanenze</t>
        </is>
      </c>
      <c r="M7" s="5" t="inlineStr">
        <is>
          <t xml:space="preserve">Identificato</t>
        </is>
      </c>
      <c r="N7" s="8">
        <f>WORKDAY(Piano!$J$3,12)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Un credito importante diventa inesigibile</t>
        </is>
      </c>
      <c r="C8" s="6" t="inlineStr">
        <is>
          <t xml:space="preserve">Un cliente grande entra in difficoltà dopo la chiusura: svalutazione da rifare e risultato da rivedere a progetto quasi pronto.</t>
        </is>
      </c>
      <c r="D8" s="5" t="inlineStr">
        <is>
          <t xml:space="preserve">Crediti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Solleciti prima di fine anno; incassi di gennaio e febbraio letti prima della svalutazione; i fatti dopo la chiusura riesaminati prima dell'approvazione del progetto.</t>
        </is>
      </c>
      <c r="L8" s="6" t="inlineStr">
        <is>
          <t xml:space="preserve">Partite aperte di clienti e fornitori; Svalutazione dei crediti; Fatti avvenuti dopo la chiusura</t>
        </is>
      </c>
      <c r="M8" s="5" t="inlineStr">
        <is>
          <t xml:space="preserve">Identificato</t>
        </is>
      </c>
      <c r="N8" s="8">
        <f>WORKDAY(Piano!$J$3,33)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Organo di controllo senza i suoi 30 giorni</t>
        </is>
      </c>
      <c r="C9" s="6" t="inlineStr">
        <is>
          <t xml:space="preserve">Il progetto arriva al collegio sindacale e al revisore troppo tardi per l'assemblea fissata: si rinvia o si rischia una delibera contestabile.</t>
        </is>
      </c>
      <c r="D9" s="5" t="inlineStr">
        <is>
          <t xml:space="preserve">Termini</t>
        </is>
      </c>
      <c r="E9" s="5"/>
      <c r="F9" s="7">
        <v>2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Calendario scritto a ritroso dalla data dell'assemblea; data di consegna all'organo di controllo concordata con lui a dicembre.</t>
        </is>
      </c>
      <c r="L9" s="6" t="inlineStr">
        <is>
          <t xml:space="preserve">Calendario di chiusura: attività, responsabili, scadenze; Progetto consegnato all'organo di controllo</t>
        </is>
      </c>
      <c r="M9" s="5" t="inlineStr">
        <is>
          <t xml:space="preserve">Identificato</t>
        </is>
      </c>
      <c r="N9" s="8">
        <f>WORKDAY(Piano!$J$3,60)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Assemblea oltre i 120 giorni</t>
        </is>
      </c>
      <c r="C10" s="6" t="inlineStr">
        <is>
          <t xml:space="preserve">Una chiusura in ritardo spinge l'approvazione oltre il termine ordinario; i 180 giorni valgono solo se lo statuto li prevede e ci sono le ragioni.</t>
        </is>
      </c>
      <c r="D10" s="5" t="inlineStr">
        <is>
          <t xml:space="preserve">Termini</t>
        </is>
      </c>
      <c r="E10" s="5"/>
      <c r="F10" s="7">
        <v>2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Statuto letto a dicembre; se servono i 180 giorni, la decisione degli amministratori con le ragioni si prende entro i 120, non dopo.</t>
        </is>
      </c>
      <c r="L10" s="6" t="inlineStr">
        <is>
          <t xml:space="preserve">Riunione con commercialista e organo di controllo: novità e punti critici dell'anno; Convocazione dell'assemblea dei soci</t>
        </is>
      </c>
      <c r="M10" s="5" t="inlineStr">
        <is>
          <t xml:space="preserve">Identificato</t>
        </is>
      </c>
      <c r="N10" s="8">
        <f>WORKDAY(Piano!$J$3,49)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Scadenze fiscali di primavera sovrapposte</t>
        </is>
      </c>
      <c r="C11" s="6" t="inlineStr">
        <is>
          <t xml:space="preserve">Nelle stesse settimane del bilancio cadono la dichiarazione IVA annuale, da presentare entro il 30 aprile, e gli altri adempimenti del periodo: l'ufficio e il commercialista sono pieni.</t>
        </is>
      </c>
      <c r="D11" s="5" t="inlineStr">
        <is>
          <t xml:space="preserve">Carico di lavoro</t>
        </is>
      </c>
      <c r="E11" s="5"/>
      <c r="F11" s="7">
        <v>4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Le scadenze fiscali nel calendario di chiusura; le scritture di assestamento chiuse entro febbraio; aiuto esterno prenotato per marzo, se serve.</t>
        </is>
      </c>
      <c r="L11" s="6" t="inlineStr">
        <is>
          <t xml:space="preserve">Calendario di chiusura: attività, responsabili, scadenze; Scritture riviste con il commercialista</t>
        </is>
      </c>
      <c r="M11" s="5" t="inlineStr">
        <is>
          <t xml:space="preserve">Identificato</t>
        </is>
      </c>
      <c r="N11" s="8">
        <f>WORKDAY(Piano!$J$3,45)</f>
      </c>
      <c r="O11" s="11">
        <f>IF(AND(B11&lt;&gt;"",ISNUMBER(N11),M11&lt;&gt;"Chiuso",M11&lt;&gt;"Occorso",N11&lt;TODAY()),"Scaduta","")</f>
      </c>
    </row>
    <row r="12" ht="45" customHeight="1">
      <c r="A12" s="13">
        <f>IF(B12="","","R-"&amp;(ROW()-5))</f>
      </c>
      <c r="B12" s="6" t="inlineStr">
        <is>
          <t xml:space="preserve">Pratica di deposito respinta</t>
        </is>
      </c>
      <c r="C12" s="6" t="inlineStr">
        <is>
          <t xml:space="preserve">Firma digitale scaduta, XBRL non valido o documenti mancanti: la Camera di commercio sospende la pratica e il termine dei 30 giorni scorre.</t>
        </is>
      </c>
      <c r="D12" s="5" t="inlineStr">
        <is>
          <t xml:space="preserve">Deposito</t>
        </is>
      </c>
      <c r="E12" s="5"/>
      <c r="F12" s="7">
        <v>2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XBRL validato prima dell'assemblea; firme digitali controllate; deposito nella prima settimana dopo l'approvazione, non l'ultima.</t>
        </is>
      </c>
      <c r="L12" s="6" t="inlineStr">
        <is>
          <t xml:space="preserve">Bilancio nel formato XBRL per il deposito; Deposito al registro delle imprese</t>
        </is>
      </c>
      <c r="M12" s="5" t="inlineStr">
        <is>
          <t xml:space="preserve">Identificato</t>
        </is>
      </c>
      <c r="N12" s="8">
        <f>WORKDAY(Piano!$J$3,90)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Chiusura del bilancio d'esercizio: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Dal calendario di chiusura di dicembre al deposito: inventario, scritture di assestamento, imposte, nota integrativa, organo di controllo, assemblea, registro.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HYPERLINK("https://keenhour.com/modelli/chiusura-bilancio","Il modello «Chiusura del bilancio d'esercizio» nella galleria")</f>
      </c>
    </row>
    <row r="20">
      <c r="B20" s="29">
        <f>HYPERLINK("https://keenhour.com/modelli/chiusura-bilancio/usa","Usa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Chiusura del bilancio d'esercizio</dc:title>
  <dc:creator>KeenHour</dc:creator>
  <dc:language>it-IT</dc:language>
</cp:coreProperties>
</file>