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</cols>
  <sheetData>
    <row r="1" ht="34" customHeight="1"/>
    <row r="2" ht="28" customHeight="1">
      <c r="A2" s="1" t="inlineStr">
        <is>
          <t xml:space="preserve">Diagnosi energetica di uno stabilimento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Diagnosi energetica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Avvio e raccolta dati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il responsabile dell'energia</t>
        </is>
      </c>
      <c r="C7" s="5" t="inlineStr">
        <is>
          <t xml:space="preserve">Avvio e raccolta dati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Richiesta dei dati dell'anno di riferimento</t>
        </is>
      </c>
      <c r="C8" s="5" t="inlineStr">
        <is>
          <t xml:space="preserve">Avvio e raccolta dati</t>
        </is>
      </c>
      <c r="D8" s="8">
        <f>WORKDAY($J$3,2)</f>
      </c>
      <c r="E8" s="7">
        <v>1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Raccolta dei consumi da fatture e misuratori, vettore per vettore</t>
        </is>
      </c>
      <c r="C9" s="5" t="inlineStr">
        <is>
          <t xml:space="preserve">Avvio e raccolta dati</t>
        </is>
      </c>
      <c r="D9" s="8">
        <f>WORKDAY($J$3,3)</f>
      </c>
      <c r="E9" s="7">
        <v>10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Raccolta della produzione e delle variabili che spiegano i consumi</t>
        </is>
      </c>
      <c r="C10" s="5" t="inlineStr">
        <is>
          <t xml:space="preserve">Avvio e raccolta dati</t>
        </is>
      </c>
      <c r="D10" s="8">
        <f>WORKDAY($J$3,3)</f>
      </c>
      <c r="E10" s="7">
        <v>12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Inventario delle utenze: macchine, impianti, centrali</t>
        </is>
      </c>
      <c r="C11" s="5" t="inlineStr">
        <is>
          <t xml:space="preserve">Avvio e raccolta dati</t>
        </is>
      </c>
      <c r="D11" s="8">
        <f>WORKDAY($J$3,3)</f>
      </c>
      <c r="E11" s="7">
        <v>12</v>
      </c>
      <c r="F11" s="12">
        <f>IF(OR(D11="",E11=""),"",WORKDAY(D11,MAX(E11,1)-1))</f>
      </c>
      <c r="G11" s="7" t="inlineStr">
        <is>
          <t xml:space="preserve">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Dati dell'anno di riferimento completi</t>
        </is>
      </c>
      <c r="C12" s="5" t="inlineStr">
        <is>
          <t xml:space="preserve">Avvio e raccolta dati</t>
        </is>
      </c>
      <c r="D12" s="8">
        <f>WORKDAY($J$3,15)</f>
      </c>
      <c r="E12" s="7">
        <v>0</v>
      </c>
      <c r="F12" s="12">
        <f>IF(OR(D12="",E12=""),"",WORKDAY(D12,MAX(E12,1)-1))</f>
      </c>
      <c r="G12" s="7" t="inlineStr">
        <is>
          <t xml:space="preserve">4, 5, 6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Sopralluogo nello stabilimento con la manutenzione</t>
        </is>
      </c>
      <c r="C13" s="5" t="inlineStr">
        <is>
          <t xml:space="preserve">Sopralluogo e misure</t>
        </is>
      </c>
      <c r="D13" s="8">
        <f>WORKDAY($J$3,16)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Piano di monitoraggio: che cosa si misura, dove, per quanto</t>
        </is>
      </c>
      <c r="C14" s="5" t="inlineStr">
        <is>
          <t xml:space="preserve">Sopralluogo e misure</t>
        </is>
      </c>
      <c r="D14" s="8">
        <f>WORKDAY($J$3,18)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Installazione di analizzatori di rete e registratori</t>
        </is>
      </c>
      <c r="C15" s="5" t="inlineStr">
        <is>
          <t xml:space="preserve">Sopralluogo e misure</t>
        </is>
      </c>
      <c r="D15" s="8">
        <f>WORKDAY($J$3,21)</f>
      </c>
      <c r="E15" s="7">
        <v>1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Campagna di misura</t>
        </is>
      </c>
      <c r="C16" s="5" t="inlineStr">
        <is>
          <t xml:space="preserve">Sopralluogo e misure</t>
        </is>
      </c>
      <c r="D16" s="8">
        <f>WORKDAY($J$3,22)</f>
      </c>
      <c r="E16" s="7">
        <v>15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Termografie e prove su centrali e aria compressa</t>
        </is>
      </c>
      <c r="C17" s="5" t="inlineStr">
        <is>
          <t xml:space="preserve">Sopralluogo e misure</t>
        </is>
      </c>
      <c r="D17" s="8">
        <f>WORKDAY($J$3,18)</f>
      </c>
      <c r="E17" s="7">
        <v>3</v>
      </c>
      <c r="F17" s="12">
        <f>IF(OR(D17="",E17=""),"",WORKDAY(D17,MAX(E17,1)-1))</f>
      </c>
      <c r="G17" s="7" t="inlineStr">
        <is>
          <t xml:space="preserve">8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Rimozione degli strumenti e scarico dei dati</t>
        </is>
      </c>
      <c r="C18" s="5" t="inlineStr">
        <is>
          <t xml:space="preserve">Sopralluogo e misure</t>
        </is>
      </c>
      <c r="D18" s="8">
        <f>WORKDAY($J$3,37)</f>
      </c>
      <c r="E18" s="7">
        <v>1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Misure acquisite</t>
        </is>
      </c>
      <c r="C19" s="5" t="inlineStr">
        <is>
          <t xml:space="preserve">Sopralluogo e misure</t>
        </is>
      </c>
      <c r="D19" s="8">
        <f>WORKDAY($J$3,37)</f>
      </c>
      <c r="E19" s="7">
        <v>0</v>
      </c>
      <c r="F19" s="12">
        <f>IF(OR(D19="",E19=""),"",WORKDAY(D19,MAX(E19,1)-1))</f>
      </c>
      <c r="G19" s="7" t="inlineStr">
        <is>
          <t xml:space="preserve">13, 12</t>
        </is>
      </c>
      <c r="H19" s="7" t="inlineStr">
        <is>
          <t xml:space="preserve">Sì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Struttura energetica per aree funzionali</t>
        </is>
      </c>
      <c r="C20" s="5" t="inlineStr">
        <is>
          <t xml:space="preserve">Modello energetico</t>
        </is>
      </c>
      <c r="D20" s="8">
        <f>WORKDAY($J$3,38)</f>
      </c>
      <c r="E20" s="7">
        <v>4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Consumi delle attività principali</t>
        </is>
      </c>
      <c r="C21" s="5" t="inlineStr">
        <is>
          <t xml:space="preserve">Modello energetico</t>
        </is>
      </c>
      <c r="D21" s="8">
        <f>WORKDAY($J$3,38)</f>
      </c>
      <c r="E21" s="7">
        <v>3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Consumi dei servizi ausiliari: aria compressa, centrali, freddo</t>
        </is>
      </c>
      <c r="C22" s="5" t="inlineStr">
        <is>
          <t xml:space="preserve">Modello energetico</t>
        </is>
      </c>
      <c r="D22" s="8">
        <f>WORKDAY($J$3,38)</f>
      </c>
      <c r="E22" s="7">
        <v>4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Consumi dei servizi generali: illuminazione, uffici, climatizzazione</t>
        </is>
      </c>
      <c r="C23" s="5" t="inlineStr">
        <is>
          <t xml:space="preserve">Modello energetico</t>
        </is>
      </c>
      <c r="D23" s="8">
        <f>WORKDAY($J$3,38)</f>
      </c>
      <c r="E23" s="7">
        <v>3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Bilancio energetico e quadratura con le fatture</t>
        </is>
      </c>
      <c r="C24" s="5" t="inlineStr">
        <is>
          <t xml:space="preserve">Modello energetico</t>
        </is>
      </c>
      <c r="D24" s="8">
        <f>WORKDAY($J$3,42)</f>
      </c>
      <c r="E24" s="7">
        <v>2</v>
      </c>
      <c r="F24" s="12">
        <f>IF(OR(D24="",E24=""),"",WORKDAY(D24,MAX(E24,1)-1))</f>
      </c>
      <c r="G24" s="7" t="inlineStr">
        <is>
          <t xml:space="preserve">15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Indicatori di prestazione e confronto con il settore</t>
        </is>
      </c>
      <c r="C25" s="5" t="inlineStr">
        <is>
          <t xml:space="preserve">Modello energetico</t>
        </is>
      </c>
      <c r="D25" s="8">
        <f>WORKDAY($J$3,44)</f>
      </c>
      <c r="E25" s="7">
        <v>2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Modello energetico validato</t>
        </is>
      </c>
      <c r="C26" s="5" t="inlineStr">
        <is>
          <t xml:space="preserve">Modello energetico</t>
        </is>
      </c>
      <c r="D26" s="8">
        <f>WORKDAY($J$3,46)</f>
      </c>
      <c r="E26" s="7">
        <v>0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Individuazione degli interventi</t>
        </is>
      </c>
      <c r="C27" s="5" t="inlineStr">
        <is>
          <t xml:space="preserve">Interventi di efficienza</t>
        </is>
      </c>
      <c r="D27" s="8">
        <f>WORKDAY($J$3,47)</f>
      </c>
      <c r="E27" s="7">
        <v>3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Analisi costi e benefici di ogni intervento</t>
        </is>
      </c>
      <c r="C28" s="5" t="inlineStr">
        <is>
          <t xml:space="preserve">Interventi di efficienza</t>
        </is>
      </c>
      <c r="D28" s="8">
        <f>WORKDAY($J$3,50)</f>
      </c>
      <c r="E28" s="7">
        <v>4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Verifica degli incentivi applicabili</t>
        </is>
      </c>
      <c r="C29" s="5" t="inlineStr">
        <is>
          <t xml:space="preserve">Interventi di efficienza</t>
        </is>
      </c>
      <c r="D29" s="8">
        <f>WORKDAY($J$3,50)</f>
      </c>
      <c r="E29" s="7">
        <v>2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Priorità degli interventi con il cliente</t>
        </is>
      </c>
      <c r="C30" s="5" t="inlineStr">
        <is>
          <t xml:space="preserve">Interventi di efficienza</t>
        </is>
      </c>
      <c r="D30" s="8">
        <f>WORKDAY($J$3,54)</f>
      </c>
      <c r="E30" s="7">
        <v>1</v>
      </c>
      <c r="F30" s="12">
        <f>IF(OR(D30="",E30=""),"",WORKDAY(D30,MAX(E30,1)-1))</f>
      </c>
      <c r="G30" s="7" t="inlineStr">
        <is>
          <t xml:space="preserve">23, 24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Rapporto di diagnosi secondo le UNI CEI EN 16247</t>
        </is>
      </c>
      <c r="C31" s="5" t="inlineStr">
        <is>
          <t xml:space="preserve">Rapporto e invio a ENEA</t>
        </is>
      </c>
      <c r="D31" s="8">
        <f>WORKDAY($J$3,55)</f>
      </c>
      <c r="E31" s="7">
        <v>4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Riesame del rapporto con il cliente</t>
        </is>
      </c>
      <c r="C32" s="5" t="inlineStr">
        <is>
          <t xml:space="preserve">Rapporto e invio a ENEA</t>
        </is>
      </c>
      <c r="D32" s="8">
        <f>WORKDAY($J$3,59)</f>
      </c>
      <c r="E32" s="7">
        <v>1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Firma del redattore certificato</t>
        </is>
      </c>
      <c r="C33" s="5" t="inlineStr">
        <is>
          <t xml:space="preserve">Rapporto e invio a ENEA</t>
        </is>
      </c>
      <c r="D33" s="8">
        <f>WORKDAY($J$3,60)</f>
      </c>
      <c r="E33" s="7">
        <v>1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Caricamento sul portale ENEA con i file di riepilogo</t>
        </is>
      </c>
      <c r="C34" s="5" t="inlineStr">
        <is>
          <t xml:space="preserve">Rapporto e invio a ENEA</t>
        </is>
      </c>
      <c r="D34" s="8">
        <f>WORKDAY($J$3,61)</f>
      </c>
      <c r="E34" s="7">
        <v>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Diagnosi inviata a ENEA</t>
        </is>
      </c>
      <c r="C35" s="5" t="inlineStr">
        <is>
          <t xml:space="preserve">Rapporto e invio a ENEA</t>
        </is>
      </c>
      <c r="D35" s="8">
        <f>WORKDAY($J$3,61)</f>
      </c>
      <c r="E35" s="7">
        <v>0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Proposta di un monitoraggio permanente</t>
        </is>
      </c>
      <c r="C36" s="5" t="inlineStr">
        <is>
          <t xml:space="preserve">Rapporto e invio a ENEA</t>
        </is>
      </c>
      <c r="D36" s="8">
        <f>WORKDAY($J$3,62)</f>
      </c>
      <c r="E36" s="7">
        <v>2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5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</mergeCells>
  <conditionalFormatting sqref="L6:DE105">
    <cfRule type="expression" dxfId="6" priority="1" stopIfTrue="1">
      <formula>AND($H6="Sì",L$5=$F6)</formula>
    </cfRule>
  </conditionalFormatting>
  <conditionalFormatting sqref="L6:DE105">
    <cfRule type="expression" dxfId="7" priority="2" stopIfTrue="1">
      <formula>AND(AND($F6&lt;&gt;"",L$5&gt;=$D6,L$5&lt;=$F6),$F6&lt;TODAY(),N($I6)&lt;1)</formula>
    </cfRule>
  </conditionalFormatting>
  <conditionalFormatting sqref="L6:DE105">
    <cfRule type="expression" dxfId="8" priority="3" stopIfTrue="1">
      <formula>AND(AND($F6&lt;&gt;"",L$5&gt;=$D6,L$5&lt;=$F6),L$5&lt;$D6+($F6-$D6+1)*N($I6))</formula>
    </cfRule>
  </conditionalFormatting>
  <conditionalFormatting sqref="L6:DE105">
    <cfRule type="expression" dxfId="9" priority="4" stopIfTrue="1">
      <formula>AND($F6&lt;&gt;"",L$5&gt;=$D6,L$5&lt;=$F6)</formula>
    </cfRule>
  </conditionalFormatting>
  <conditionalFormatting sqref="L6:DE105">
    <cfRule type="expression" dxfId="10" priority="5" stopIfTrue="1">
      <formula>L$5=TODAY()</formula>
    </cfRule>
  </conditionalFormatting>
  <conditionalFormatting sqref="L6:DE105">
    <cfRule type="expression" dxfId="12" priority="6" stopIfTrue="1">
      <formula>WEEKDAY(L$5,2)&gt;5</formula>
    </cfRule>
  </conditionalFormatting>
  <conditionalFormatting sqref="L5:DE5">
    <cfRule type="expression" dxfId="11" priority="7" stopIfTrue="1">
      <formula>L5=TODAY()</formula>
    </cfRule>
  </conditionalFormatting>
  <conditionalFormatting sqref="L5:DE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Diagnosi energetica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Dati di consumo incompleti o incoerenti</t>
        </is>
      </c>
      <c r="C6" s="6" t="inlineStr">
        <is>
          <t xml:space="preserve">Fatture mancanti, misuratori interni non tarati o produzione non registrata: il bilancio non torna.</t>
        </is>
      </c>
      <c r="D6" s="5" t="inlineStr">
        <is>
          <t xml:space="preserve">Cliente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Elenco dei dati con le scadenze alla riunione di avvio; i buchi colmati con stime motivate e scritte nel rapporto.</t>
        </is>
      </c>
      <c r="L6" s="6" t="inlineStr">
        <is>
          <t xml:space="preserve">Raccolta dei consumi da fatture e misuratori, vettore per vettore; Raccolta della produzione e delle variabili che spiegano i consumi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Strumenti non installabili sulle utenze principali</t>
        </is>
      </c>
      <c r="C7" s="6" t="inlineStr">
        <is>
          <t xml:space="preserve">Quadri non accessibili senza fermare la produzione: le misure dirette saltano proprio dove pesano di più.</t>
        </is>
      </c>
      <c r="D7" s="5" t="inlineStr">
        <is>
          <t xml:space="preserve">Misure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Finestre di installazione concordate con la manutenzione nel sopralluogo; pinze amperometriche e registratori dove il quadro non si apre.</t>
        </is>
      </c>
      <c r="L7" s="6" t="inlineStr">
        <is>
          <t xml:space="preserve">Installazione di analizzatori di rete e registratori</t>
        </is>
      </c>
      <c r="M7" s="5" t="inlineStr">
        <is>
          <t xml:space="preserve">Identificato</t>
        </is>
      </c>
      <c r="N7" s="8">
        <f>WORKDAY(Piano!$J$3,18)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Campagna di misura non rappresentativa</t>
        </is>
      </c>
      <c r="C8" s="6" t="inlineStr">
        <is>
          <t xml:space="preserve">Produzione ridotta, ferie o una stagione anomala: il profilo misurato non è quello dell'anno.</t>
        </is>
      </c>
      <c r="D8" s="5" t="inlineStr">
        <is>
          <t xml:space="preserve">Misure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Periodo scelto con il calendario della produzione; i consumi riportati all'anno con le variabili che li spiegano.</t>
        </is>
      </c>
      <c r="L8" s="6" t="inlineStr">
        <is>
          <t xml:space="preserve">Piano di monitoraggio: che cosa si misura, dove, per quanto; Campagna di misura</t>
        </is>
      </c>
      <c r="M8" s="5" t="inlineStr">
        <is>
          <t xml:space="preserve">Identificato</t>
        </is>
      </c>
      <c r="N8" s="8">
        <f>WORKDAY(Piano!$J$3,20)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Il bilancio non quadra con le fatture</t>
        </is>
      </c>
      <c r="C9" s="6" t="inlineStr">
        <is>
          <t xml:space="preserve">Lo scarto fra misurato e fatturato è troppo grande per spiegarlo: il modello non regge.</t>
        </is>
      </c>
      <c r="D9" s="5" t="inlineStr">
        <is>
          <t xml:space="preserve">Modello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Quadratura vettore per vettore prima degli indicatori; misure di controllo sulle utenze dubbie.</t>
        </is>
      </c>
      <c r="L9" s="6" t="inlineStr">
        <is>
          <t xml:space="preserve">Bilancio energetico e quadratura con le fatture</t>
        </is>
      </c>
      <c r="M9" s="5" t="inlineStr">
        <is>
          <t xml:space="preserve">Identificato</t>
        </is>
      </c>
      <c r="N9" s="8">
        <f>WORKDAY(Piano!$J$3,42)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Scadenza dell'obbligo troppo vicina</t>
        </is>
      </c>
      <c r="C10" s="6" t="inlineStr">
        <is>
          <t xml:space="preserve">Partire tardi stringe la campagna di misura e il caricamento cade nei giorni in cui il portale è più lento.</t>
        </is>
      </c>
      <c r="D10" s="5" t="inlineStr">
        <is>
          <t xml:space="preserve">Tempi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Incarico almeno quattro mesi prima della scadenza; caricamento due settimane prima, non l'ultimo giorno.</t>
        </is>
      </c>
      <c r="L10" s="6" t="inlineStr">
        <is>
          <t xml:space="preserve">Caricamento sul portale ENEA con i file di riepilogo</t>
        </is>
      </c>
      <c r="M10" s="5" t="inlineStr">
        <is>
          <t xml:space="preserve">Identificato</t>
        </is>
      </c>
      <c r="N10" s="8">
        <f>WORKDAY(Piano!$J$3,50)</f>
      </c>
      <c r="O10" s="11">
        <f>IF(AND(B10&lt;&gt;"",ISNUMBER(N10),M10&lt;&gt;"Chiuso",M10&lt;&gt;"Occorso",N10&lt;TODAY()),"Scaduta","")</f>
      </c>
    </row>
    <row r="11" ht="90" customHeight="1">
      <c r="A11" s="13">
        <f>IF(B11="","","R-"&amp;(ROW()-5))</f>
      </c>
      <c r="B11" s="6" t="inlineStr">
        <is>
          <t xml:space="preserve">Interventi che il cliente non adotta</t>
        </is>
      </c>
      <c r="C11" s="6" t="inlineStr">
        <is>
          <t xml:space="preserve">Tempi di ritorno lunghi o investimenti fuori budget: la diagnosi resta un adempimento. Per un'impresa energivora non è una scelta: va attuato almeno un intervento della diagnosi, o adottato un sistema di gestione ISO 50001 (D.Lgs. 102/2014, art. 8).</t>
        </is>
      </c>
      <c r="D11" s="5" t="inlineStr">
        <is>
          <t xml:space="preserve">Valore</t>
        </is>
      </c>
      <c r="E11" s="5"/>
      <c r="F11" s="7">
        <v>3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Prima gli interventi gestionali a costo quasi nullo; incentivi calcolati per ciascun intervento; priorità decise con il cliente, non scritte da soli.</t>
        </is>
      </c>
      <c r="L11" s="6" t="inlineStr">
        <is>
          <t xml:space="preserve">Analisi costi e benefici di ogni intervento; Priorità degli interventi con il cliente</t>
        </is>
      </c>
      <c r="M11" s="5" t="inlineStr">
        <is>
          <t xml:space="preserve">Identificato</t>
        </is>
      </c>
      <c r="N11" s="8">
        <f>WORKDAY(Piano!$J$3,54)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Diagnosi energetica di uno stabilimento: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La diagnosi obbligatoria del D.Lgs. 102/2014: dati dell'anno di riferimento, campagna di misura, modello energetico, interventi, rapporto e invio a ENEA.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HYPERLINK("https://keenhour.com/modelli/diagnosi-energetica","Il modello «Diagnosi energetica di uno stabilimento» nella galleria")</f>
      </c>
    </row>
    <row r="20">
      <c r="B20" s="29">
        <f>HYPERLINK("https://keenhour.com/modelli/diagnosi-energetica/usa","Usa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Diagnosi energetica di uno stabilimento</dc:title>
  <dc:creator>KeenHour</dc:creator>
  <dc:language>it-IT</dc:language>
</cp:coreProperties>
</file>