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</cols>
  <sheetData>
    <row r="1" ht="34" customHeight="1"/>
    <row r="2" ht="28" customHeight="1">
      <c r="A2" s="1" t="inlineStr">
        <is>
          <t xml:space="preserve">Implementazione di un ERP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Implementazione ERP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</row>
    <row r="6">
      <c r="A6" s="11">
        <f>IF(B6="","",ROW()-5)</f>
      </c>
      <c r="B6" s="6" t="inlineStr">
        <is>
          <t xml:space="preserve">Contratto firmato</t>
        </is>
      </c>
      <c r="C6" s="5" t="inlineStr">
        <is>
          <t xml:space="preserve">Analisi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la direzione e gli utenti chiave</t>
        </is>
      </c>
      <c r="C7" s="5" t="inlineStr">
        <is>
          <t xml:space="preserve">Analisi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Comitato guida, utenti chiave e calendario dei workshop</t>
        </is>
      </c>
      <c r="C8" s="5" t="inlineStr">
        <is>
          <t xml:space="preserve">Analisi</t>
        </is>
      </c>
      <c r="D8" s="8">
        <f>WORKDAY($J$3,2)</f>
      </c>
      <c r="E8" s="7">
        <v>2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Workshop sui processi, area per area</t>
        </is>
      </c>
      <c r="C9" s="5" t="inlineStr">
        <is>
          <t xml:space="preserve">Analisi</t>
        </is>
      </c>
      <c r="D9" s="8">
        <f>WORKDAY($J$3,4)</f>
      </c>
      <c r="E9" s="7">
        <v>17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   Contabilità, IVA, cespiti e tesoreria</t>
        </is>
      </c>
      <c r="C10" s="5" t="inlineStr">
        <is>
          <t xml:space="preserve">Analisi</t>
        </is>
      </c>
      <c r="D10" s="8">
        <f>WORKDAY($J$3,4)</f>
      </c>
      <c r="E10" s="7">
        <v>4</v>
      </c>
      <c r="F10" s="12">
        <f>IF(OR(D10="",E10=""),"",WORKDAY(D10,MAX(E10,1)-1))</f>
      </c>
      <c r="G10" s="7"/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   Vendite: offerte, ordini, spedizioni, fatture</t>
        </is>
      </c>
      <c r="C11" s="5" t="inlineStr">
        <is>
          <t xml:space="preserve">Analisi</t>
        </is>
      </c>
      <c r="D11" s="8">
        <f>WORKDAY($J$3,6)</f>
      </c>
      <c r="E11" s="7">
        <v>4</v>
      </c>
      <c r="F11" s="12">
        <f>IF(OR(D11="",E11=""),"",WORKDAY(D11,MAX(E11,1)-1))</f>
      </c>
      <c r="G11" s="7"/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   Acquisti: richieste, ordini, ricevimenti, fatture dei fornitori</t>
        </is>
      </c>
      <c r="C12" s="5" t="inlineStr">
        <is>
          <t xml:space="preserve">Analisi</t>
        </is>
      </c>
      <c r="D12" s="8">
        <f>WORKDAY($J$3,8)</f>
      </c>
      <c r="E12" s="7">
        <v>4</v>
      </c>
      <c r="F12" s="12">
        <f>IF(OR(D12="",E12=""),"",WORKDAY(D12,MAX(E12,1)-1))</f>
      </c>
      <c r="G12" s="7"/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   Magazzino: depositi, movimenti, lotti, inventario</t>
        </is>
      </c>
      <c r="C13" s="5" t="inlineStr">
        <is>
          <t xml:space="preserve">Analisi</t>
        </is>
      </c>
      <c r="D13" s="8">
        <f>WORKDAY($J$3,10)</f>
      </c>
      <c r="E13" s="7">
        <v>5</v>
      </c>
      <c r="F13" s="12">
        <f>IF(OR(D13="",E13=""),"",WORKDAY(D13,MAX(E13,1)-1))</f>
      </c>
      <c r="G13" s="7"/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   Produzione: distinte, cicli, ordini di lavoro, avanzamento</t>
        </is>
      </c>
      <c r="C14" s="5" t="inlineStr">
        <is>
          <t xml:space="preserve">Analisi</t>
        </is>
      </c>
      <c r="D14" s="8">
        <f>WORKDAY($J$3,13)</f>
      </c>
      <c r="E14" s="7">
        <v>6</v>
      </c>
      <c r="F14" s="12">
        <f>IF(OR(D14="",E14=""),"",WORKDAY(D14,MAX(E14,1)-1))</f>
      </c>
      <c r="G14" s="7"/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   Controllo di gestione: centri di costo, margini, analisi</t>
        </is>
      </c>
      <c r="C15" s="5" t="inlineStr">
        <is>
          <t xml:space="preserve">Analisi</t>
        </is>
      </c>
      <c r="D15" s="8">
        <f>WORKDAY($J$3,18)</f>
      </c>
      <c r="E15" s="7">
        <v>3</v>
      </c>
      <c r="F15" s="12">
        <f>IF(OR(D15="",E15=""),"",WORKDAY(D15,MAX(E15,1)-1))</f>
      </c>
      <c r="G15" s="7"/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Interfacce con gli altri sistemi</t>
        </is>
      </c>
      <c r="C16" s="5" t="inlineStr">
        <is>
          <t xml:space="preserve">Analisi</t>
        </is>
      </c>
      <c r="D16" s="8">
        <f>WORKDAY($J$3,12)</f>
      </c>
      <c r="E16" s="7">
        <v>8</v>
      </c>
      <c r="F16" s="12">
        <f>IF(OR(D16="",E16=""),"",WORKDAY(D16,MAX(E16,1)-1))</f>
      </c>
      <c r="G16" s="7" t="inlineStr">
        <is>
          <t xml:space="preserve">3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Analisi fit-gap: standard, configurazione, personalizzazione</t>
        </is>
      </c>
      <c r="C17" s="5" t="inlineStr">
        <is>
          <t xml:space="preserve">Analisi</t>
        </is>
      </c>
      <c r="D17" s="8">
        <f>WORKDAY($J$3,21)</f>
      </c>
      <c r="E17" s="7">
        <v>6</v>
      </c>
      <c r="F17" s="12">
        <f>IF(OR(D17="",E17=""),"",WORKDAY(D17,MAX(E17,1)-1))</f>
      </c>
      <c r="G17" s="7" t="inlineStr">
        <is>
          <t xml:space="preserve">4, 11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Documento di analisi e disegno della soluzione</t>
        </is>
      </c>
      <c r="C18" s="5" t="inlineStr">
        <is>
          <t xml:space="preserve">Analisi</t>
        </is>
      </c>
      <c r="D18" s="8">
        <f>WORKDAY($J$3,27)</f>
      </c>
      <c r="E18" s="7">
        <v>5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La direzione approva l'analisi e le personalizzazioni</t>
        </is>
      </c>
      <c r="C19" s="5" t="inlineStr">
        <is>
          <t xml:space="preserve">Analisi</t>
        </is>
      </c>
      <c r="D19" s="8">
        <f>WORKDAY($J$3,32)</f>
      </c>
      <c r="E19" s="7">
        <v>3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Analisi approvata</t>
        </is>
      </c>
      <c r="C20" s="5" t="inlineStr">
        <is>
          <t xml:space="preserve">Analisi</t>
        </is>
      </c>
      <c r="D20" s="8">
        <f>WORKDAY($J$3,34)</f>
      </c>
      <c r="E20" s="7">
        <v>0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Sì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Ambiente di prova e ambiente di produzione</t>
        </is>
      </c>
      <c r="C21" s="5" t="inlineStr">
        <is>
          <t xml:space="preserve">Configurazione</t>
        </is>
      </c>
      <c r="D21" s="8">
        <f>WORKDAY($J$3,35)</f>
      </c>
      <c r="E21" s="7">
        <v>3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Dati dell'azienda, esercizi, numerazioni e tabelle di base</t>
        </is>
      </c>
      <c r="C22" s="5" t="inlineStr">
        <is>
          <t xml:space="preserve">Configurazione</t>
        </is>
      </c>
      <c r="D22" s="8">
        <f>WORKDAY($J$3,38)</f>
      </c>
      <c r="E22" s="7">
        <v>4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Piano dei conti, causali contabili e codici IVA</t>
        </is>
      </c>
      <c r="C23" s="5" t="inlineStr">
        <is>
          <t xml:space="preserve">Configurazione</t>
        </is>
      </c>
      <c r="D23" s="8">
        <f>WORKDAY($J$3,38)</f>
      </c>
      <c r="E23" s="7">
        <v>5</v>
      </c>
      <c r="F23" s="12">
        <f>IF(OR(D23="",E23=""),"",WORKDAY(D23,MAX(E23,1)-1))</f>
      </c>
      <c r="G23" s="7" t="inlineStr">
        <is>
          <t xml:space="preserve">16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Ciclo attivo: listini, offerte, ordini, DDT, fatture</t>
        </is>
      </c>
      <c r="C24" s="5" t="inlineStr">
        <is>
          <t xml:space="preserve">Configurazione</t>
        </is>
      </c>
      <c r="D24" s="8">
        <f>WORKDAY($J$3,43)</f>
      </c>
      <c r="E24" s="7">
        <v>10</v>
      </c>
      <c r="F24" s="12">
        <f>IF(OR(D24="",E24=""),"",WORKDAY(D24,MAX(E24,1)-1))</f>
      </c>
      <c r="G24" s="7" t="inlineStr">
        <is>
          <t xml:space="preserve">18, 17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Magazzino: depositi, causali, lotti, criteri di valorizzazione</t>
        </is>
      </c>
      <c r="C25" s="5" t="inlineStr">
        <is>
          <t xml:space="preserve">Configurazione</t>
        </is>
      </c>
      <c r="D25" s="8">
        <f>WORKDAY($J$3,43)</f>
      </c>
      <c r="E25" s="7">
        <v>10</v>
      </c>
      <c r="F25" s="12">
        <f>IF(OR(D25="",E25=""),"",WORKDAY(D25,MAX(E25,1)-1))</f>
      </c>
      <c r="G25" s="7" t="inlineStr">
        <is>
          <t xml:space="preserve">17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Ciclo passivo: ordini ai fornitori, ricevimenti, registrazione delle fatture</t>
        </is>
      </c>
      <c r="C26" s="5" t="inlineStr">
        <is>
          <t xml:space="preserve">Configurazione</t>
        </is>
      </c>
      <c r="D26" s="8">
        <f>WORKDAY($J$3,46)</f>
      </c>
      <c r="E26" s="7">
        <v>9</v>
      </c>
      <c r="F26" s="12">
        <f>IF(OR(D26="",E26=""),"",WORKDAY(D26,MAX(E26,1)-1))</f>
      </c>
      <c r="G26" s="7" t="inlineStr">
        <is>
          <t xml:space="preserve">18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Fattura elettronica attiva e passiva e conservazione digitale</t>
        </is>
      </c>
      <c r="C27" s="5" t="inlineStr">
        <is>
          <t xml:space="preserve">Configurazione</t>
        </is>
      </c>
      <c r="D27" s="8">
        <f>WORKDAY($J$3,50)</f>
      </c>
      <c r="E27" s="7">
        <v>7</v>
      </c>
      <c r="F27" s="12">
        <f>IF(OR(D27="",E27=""),"",WORKDAY(D27,MAX(E27,1)-1))</f>
      </c>
      <c r="G27" s="7" t="inlineStr">
        <is>
          <t xml:space="preserve">18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Produzione: distinte base, cicli, ordini di lavoro</t>
        </is>
      </c>
      <c r="C28" s="5" t="inlineStr">
        <is>
          <t xml:space="preserve">Configurazione</t>
        </is>
      </c>
      <c r="D28" s="8">
        <f>WORKDAY($J$3,53)</f>
      </c>
      <c r="E28" s="7">
        <v>12</v>
      </c>
      <c r="F28" s="12">
        <f>IF(OR(D28="",E28=""),"",WORKDAY(D28,MAX(E28,1)-1))</f>
      </c>
      <c r="G28" s="7" t="inlineStr">
        <is>
          <t xml:space="preserve">20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Stampe dei documenti: offerta, conferma d'ordine, DDT, copia di cortesia della fattura</t>
        </is>
      </c>
      <c r="C29" s="5" t="inlineStr">
        <is>
          <t xml:space="preserve">Configurazione</t>
        </is>
      </c>
      <c r="D29" s="8">
        <f>WORKDAY($J$3,53)</f>
      </c>
      <c r="E29" s="7">
        <v>8</v>
      </c>
      <c r="F29" s="12">
        <f>IF(OR(D29="",E29=""),"",WORKDAY(D29,MAX(E29,1)-1))</f>
      </c>
      <c r="G29" s="7" t="inlineStr">
        <is>
          <t xml:space="preserve">19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Personalizzazioni approvate nell'analisi</t>
        </is>
      </c>
      <c r="C30" s="5" t="inlineStr">
        <is>
          <t xml:space="preserve">Configurazione</t>
        </is>
      </c>
      <c r="D30" s="8">
        <f>WORKDAY($J$3,43)</f>
      </c>
      <c r="E30" s="7">
        <v>33</v>
      </c>
      <c r="F30" s="12">
        <f>IF(OR(D30="",E30=""),"",WORKDAY(D30,MAX(E30,1)-1))</f>
      </c>
      <c r="G30" s="7" t="inlineStr">
        <is>
          <t xml:space="preserve">16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Sviluppo e prova delle interfacce</t>
        </is>
      </c>
      <c r="C31" s="5" t="inlineStr">
        <is>
          <t xml:space="preserve">Configurazione</t>
        </is>
      </c>
      <c r="D31" s="8">
        <f>WORKDAY($J$3,43)</f>
      </c>
      <c r="E31" s="7">
        <v>33</v>
      </c>
      <c r="F31" s="12">
        <f>IF(OR(D31="",E31=""),"",WORKDAY(D31,MAX(E31,1)-1))</f>
      </c>
      <c r="G31" s="7" t="inlineStr">
        <is>
          <t xml:space="preserve">16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Ruoli e autorizzazioni degli utenti</t>
        </is>
      </c>
      <c r="C32" s="5" t="inlineStr">
        <is>
          <t xml:space="preserve">Configurazione</t>
        </is>
      </c>
      <c r="D32" s="8">
        <f>WORKDAY($J$3,65)</f>
      </c>
      <c r="E32" s="7">
        <v>4</v>
      </c>
      <c r="F32" s="12">
        <f>IF(OR(D32="",E32=""),"",WORKDAY(D32,MAX(E32,1)-1))</f>
      </c>
      <c r="G32" s="7" t="inlineStr">
        <is>
          <t xml:space="preserve">19, 21, 23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Simulazione dei processi dall'inizio alla fine con gli utenti chiave</t>
        </is>
      </c>
      <c r="C33" s="5" t="inlineStr">
        <is>
          <t xml:space="preserve">Configurazione</t>
        </is>
      </c>
      <c r="D33" s="8">
        <f>WORKDAY($J$3,69)</f>
      </c>
      <c r="E33" s="7">
        <v>10</v>
      </c>
      <c r="F33" s="12">
        <f>IF(OR(D33="",E33=""),"",WORKDAY(D33,MAX(E33,1)-1))</f>
      </c>
      <c r="G33" s="7" t="inlineStr">
        <is>
          <t xml:space="preserve">22, 24, 27, 34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Collaudo della configurazione con gli utenti chiave</t>
        </is>
      </c>
      <c r="C34" s="5" t="inlineStr">
        <is>
          <t xml:space="preserve">Configurazione</t>
        </is>
      </c>
      <c r="D34" s="8">
        <f>WORKDAY($J$3,79)</f>
      </c>
      <c r="E34" s="7">
        <v>6</v>
      </c>
      <c r="F34" s="12">
        <f>IF(OR(D34="",E34=""),"",WORKDAY(D34,MAX(E34,1)-1))</f>
      </c>
      <c r="G34" s="7" t="inlineStr">
        <is>
          <t xml:space="preserve">28, 25, 26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Configurazione collaudata</t>
        </is>
      </c>
      <c r="C35" s="5" t="inlineStr">
        <is>
          <t xml:space="preserve">Configurazione</t>
        </is>
      </c>
      <c r="D35" s="8">
        <f>WORKDAY($J$3,85)</f>
      </c>
      <c r="E35" s="7">
        <v>0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Sì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Che cosa si migra e da quando</t>
        </is>
      </c>
      <c r="C36" s="5" t="inlineStr">
        <is>
          <t xml:space="preserve">Migrazione dei dati</t>
        </is>
      </c>
      <c r="D36" s="8">
        <f>WORKDAY($J$3,35)</f>
      </c>
      <c r="E36" s="7">
        <v>3</v>
      </c>
      <c r="F36" s="12">
        <f>IF(OR(D36="",E36=""),"",WORKDAY(D36,MAX(E36,1)-1))</f>
      </c>
      <c r="G36" s="7" t="inlineStr">
        <is>
          <t xml:space="preserve">15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Bonifica delle anagrafiche nel vecchio sistema</t>
        </is>
      </c>
      <c r="C37" s="5" t="inlineStr">
        <is>
          <t xml:space="preserve">Migrazione dei dati</t>
        </is>
      </c>
      <c r="D37" s="8">
        <f>WORKDAY($J$3,38)</f>
      </c>
      <c r="E37" s="7">
        <v>47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Estrazione e trasformazione dei dati</t>
        </is>
      </c>
      <c r="C38" s="5" t="inlineStr">
        <is>
          <t xml:space="preserve">Migrazione dei dati</t>
        </is>
      </c>
      <c r="D38" s="8">
        <f>WORKDAY($J$3,55)</f>
      </c>
      <c r="E38" s="7">
        <v>6</v>
      </c>
      <c r="F38" s="12">
        <f>IF(OR(D38="",E38=""),"",WORKDAY(D38,MAX(E38,1)-1))</f>
      </c>
      <c r="G38" s="7" t="inlineStr">
        <is>
          <t xml:space="preserve">31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Prima prova di caricamento e controllo</t>
        </is>
      </c>
      <c r="C39" s="5" t="inlineStr">
        <is>
          <t xml:space="preserve">Migrazione dei dati</t>
        </is>
      </c>
      <c r="D39" s="8">
        <f>WORKDAY($J$3,61)</f>
      </c>
      <c r="E39" s="7">
        <v>4</v>
      </c>
      <c r="F39" s="12">
        <f>IF(OR(D39="",E39=""),"",WORKDAY(D39,MAX(E39,1)-1))</f>
      </c>
      <c r="G39" s="7" t="inlineStr">
        <is>
          <t xml:space="preserve">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Seconda prova di caricamento, sui dati bonificati</t>
        </is>
      </c>
      <c r="C40" s="5" t="inlineStr">
        <is>
          <t xml:space="preserve">Migrazione dei dati</t>
        </is>
      </c>
      <c r="D40" s="8">
        <f>WORKDAY($J$3,86)</f>
      </c>
      <c r="E40" s="7">
        <v>4</v>
      </c>
      <c r="F40" s="12">
        <f>IF(OR(D40="",E40=""),"",WORKDAY(D40,MAX(E40,1)-1))</f>
      </c>
      <c r="G40" s="7" t="inlineStr">
        <is>
          <t xml:space="preserve">30, 32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Inventario fisico di magazzino</t>
        </is>
      </c>
      <c r="C41" s="5" t="inlineStr">
        <is>
          <t xml:space="preserve">Migrazione dei dati</t>
        </is>
      </c>
      <c r="D41" s="8">
        <f>WORKDAY($J$3,121)</f>
      </c>
      <c r="E41" s="7">
        <v>4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Caricamento di anagrafiche aggiornate, partite aperte e giacenze iniziali</t>
        </is>
      </c>
      <c r="C42" s="5" t="inlineStr">
        <is>
          <t xml:space="preserve">Migrazione dei dati</t>
        </is>
      </c>
      <c r="D42" s="8">
        <f>WORKDAY($J$3,125)</f>
      </c>
      <c r="E42" s="7">
        <v>3</v>
      </c>
      <c r="F42" s="12">
        <f>IF(OR(D42="",E42=""),"",WORKDAY(D42,MAX(E42,1)-1))</f>
      </c>
      <c r="G42" s="7" t="inlineStr">
        <is>
          <t xml:space="preserve">49, 36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Quadratura con il vecchio sistema</t>
        </is>
      </c>
      <c r="C43" s="5" t="inlineStr">
        <is>
          <t xml:space="preserve">Migrazione dei dati</t>
        </is>
      </c>
      <c r="D43" s="8">
        <f>WORKDAY($J$3,128)</f>
      </c>
      <c r="E43" s="7">
        <v>1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Dati iniziali quadrati</t>
        </is>
      </c>
      <c r="C44" s="5" t="inlineStr">
        <is>
          <t xml:space="preserve">Migrazione dei dati</t>
        </is>
      </c>
      <c r="D44" s="8">
        <f>WORKDAY($J$3,128)</f>
      </c>
      <c r="E44" s="7">
        <v>0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Sì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Saldi contabili d'apertura, dopo la chiusura del vecchio sistema</t>
        </is>
      </c>
      <c r="C45" s="5" t="inlineStr">
        <is>
          <t xml:space="preserve">Migrazione dei dati</t>
        </is>
      </c>
      <c r="D45" s="8">
        <f>WORKDAY($J$3,135)</f>
      </c>
      <c r="E45" s="7">
        <v>6</v>
      </c>
      <c r="F45" s="12">
        <f>IF(OR(D45="",E45=""),"",WORKDAY(D45,MAX(E45,1)-1))</f>
      </c>
      <c r="G45" s="7" t="inlineStr">
        <is>
          <t xml:space="preserve">50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Piano della formazione per ruolo</t>
        </is>
      </c>
      <c r="C46" s="5" t="inlineStr">
        <is>
          <t xml:space="preserve">Formazione</t>
        </is>
      </c>
      <c r="D46" s="8">
        <f>WORKDAY($J$3,86)</f>
      </c>
      <c r="E46" s="7">
        <v>3</v>
      </c>
      <c r="F46" s="12">
        <f>IF(OR(D46="",E46=""),"",WORKDAY(D46,MAX(E46,1)-1))</f>
      </c>
      <c r="G46" s="7" t="inlineStr">
        <is>
          <t xml:space="preserve">30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Manuali operativi per ruolo</t>
        </is>
      </c>
      <c r="C47" s="5" t="inlineStr">
        <is>
          <t xml:space="preserve">Formazione</t>
        </is>
      </c>
      <c r="D47" s="8">
        <f>WORKDAY($J$3,89)</f>
      </c>
      <c r="E47" s="7">
        <v>12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Formazione approfondita degli utenti chiave</t>
        </is>
      </c>
      <c r="C48" s="5" t="inlineStr">
        <is>
          <t xml:space="preserve">Formazione</t>
        </is>
      </c>
      <c r="D48" s="8">
        <f>WORKDAY($J$3,89)</f>
      </c>
      <c r="E48" s="7">
        <v>6</v>
      </c>
      <c r="F48" s="12">
        <f>IF(OR(D48="",E48=""),"",WORKDAY(D48,MAX(E48,1)-1))</f>
      </c>
      <c r="G48" s="7" t="inlineStr">
        <is>
          <t xml:space="preserve">41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Formazione degli utenti finali, reparto per reparto</t>
        </is>
      </c>
      <c r="C49" s="5" t="inlineStr">
        <is>
          <t xml:space="preserve">Formazione</t>
        </is>
      </c>
      <c r="D49" s="8">
        <f>WORKDAY($J$3,101)</f>
      </c>
      <c r="E49" s="7">
        <v>12</v>
      </c>
      <c r="F49" s="12">
        <f>IF(OR(D49="",E49=""),"",WORKDAY(D49,MAX(E49,1)-1))</f>
      </c>
      <c r="G49" s="7" t="inlineStr">
        <is>
          <t xml:space="preserve">42, 43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Esercitazioni degli utenti in ambiente di prova</t>
        </is>
      </c>
      <c r="C50" s="5" t="inlineStr">
        <is>
          <t xml:space="preserve">Formazione</t>
        </is>
      </c>
      <c r="D50" s="8">
        <f>WORKDAY($J$3,113)</f>
      </c>
      <c r="E50" s="7">
        <v>7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Utenti formati</t>
        </is>
      </c>
      <c r="C51" s="5" t="inlineStr">
        <is>
          <t xml:space="preserve">Formazione</t>
        </is>
      </c>
      <c r="D51" s="8">
        <f>WORKDAY($J$3,120)</f>
      </c>
      <c r="E51" s="7">
        <v>0</v>
      </c>
      <c r="F51" s="12">
        <f>IF(OR(D51="",E51=""),"",WORKDAY(D51,MAX(E51,1)-1))</f>
      </c>
      <c r="G51" s="7" t="inlineStr">
        <is>
          <t xml:space="preserve">45</t>
        </is>
      </c>
      <c r="H51" s="7" t="inlineStr">
        <is>
          <t xml:space="preserve">Sì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Piano di avvio e di ritorno indietro</t>
        </is>
      </c>
      <c r="C52" s="5" t="inlineStr">
        <is>
          <t xml:space="preserve">Avvio e assistenza</t>
        </is>
      </c>
      <c r="D52" s="8">
        <f>WORKDAY($J$3,110)</f>
      </c>
      <c r="E52" s="7">
        <v>5</v>
      </c>
      <c r="F52" s="12">
        <f>IF(OR(D52="",E52=""),"",WORKDAY(D52,MAX(E52,1)-1))</f>
      </c>
      <c r="G52" s="7" t="inlineStr">
        <is>
          <t xml:space="preserve">35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Prova generale dell'avvio con i tempi veri</t>
        </is>
      </c>
      <c r="C53" s="5" t="inlineStr">
        <is>
          <t xml:space="preserve">Avvio e assistenza</t>
        </is>
      </c>
      <c r="D53" s="8">
        <f>WORKDAY($J$3,115)</f>
      </c>
      <c r="E53" s="7">
        <v>3</v>
      </c>
      <c r="F53" s="12">
        <f>IF(OR(D53="",E53=""),"",WORKDAY(D53,MAX(E53,1)-1))</f>
      </c>
      <c r="G53" s="7" t="inlineStr">
        <is>
          <t xml:space="preserve">47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Decisione di avvio con il comitato guida</t>
        </is>
      </c>
      <c r="C54" s="5" t="inlineStr">
        <is>
          <t xml:space="preserve">Avvio e assistenza</t>
        </is>
      </c>
      <c r="D54" s="8">
        <f>WORKDAY($J$3,124)</f>
      </c>
      <c r="E54" s="7">
        <v>1</v>
      </c>
      <c r="F54" s="12">
        <f>IF(OR(D54="",E54=""),"",WORKDAY(D54,MAX(E54,1)-1))</f>
      </c>
      <c r="G54" s="7" t="inlineStr">
        <is>
          <t xml:space="preserve">48, 46</t>
        </is>
      </c>
      <c r="H54" s="7" t="inlineStr">
        <is>
          <t xml:space="preserve">No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 t="inlineStr">
        <is>
          <t xml:space="preserve">Avvio in produzione</t>
        </is>
      </c>
      <c r="C55" s="5" t="inlineStr">
        <is>
          <t xml:space="preserve">Avvio e assistenza</t>
        </is>
      </c>
      <c r="D55" s="8">
        <f>WORKDAY($J$3,129)</f>
      </c>
      <c r="E55" s="7">
        <v>0</v>
      </c>
      <c r="F55" s="12">
        <f>IF(OR(D55="",E55=""),"",WORKDAY(D55,MAX(E55,1)-1))</f>
      </c>
      <c r="G55" s="7" t="inlineStr">
        <is>
          <t xml:space="preserve">39</t>
        </is>
      </c>
      <c r="H55" s="7" t="inlineStr">
        <is>
          <t xml:space="preserve">Sì</t>
        </is>
      </c>
      <c r="I55" s="9">
        <v>0</v>
      </c>
      <c r="J55" s="8">
        <f>F55</f>
      </c>
      <c r="K55" s="11">
        <f>IF(OR(F55="",J55=""),"",F55-J55)</f>
      </c>
    </row>
    <row r="56">
      <c r="A56" s="11">
        <f>IF(B56="","",ROW()-5)</f>
      </c>
      <c r="B56" s="6" t="inlineStr">
        <is>
          <t xml:space="preserve">Presidio in azienda nelle prime due settimane</t>
        </is>
      </c>
      <c r="C56" s="5" t="inlineStr">
        <is>
          <t xml:space="preserve">Avvio e assistenza</t>
        </is>
      </c>
      <c r="D56" s="8">
        <f>WORKDAY($J$3,130)</f>
      </c>
      <c r="E56" s="7">
        <v>10</v>
      </c>
      <c r="F56" s="12">
        <f>IF(OR(D56="",E56=""),"",WORKDAY(D56,MAX(E56,1)-1))</f>
      </c>
      <c r="G56" s="7" t="inlineStr">
        <is>
          <t xml:space="preserve">50</t>
        </is>
      </c>
      <c r="H56" s="7" t="inlineStr">
        <is>
          <t xml:space="preserve">No</t>
        </is>
      </c>
      <c r="I56" s="9">
        <v>0</v>
      </c>
      <c r="J56" s="8">
        <f>F56</f>
      </c>
      <c r="K56" s="11">
        <f>IF(OR(F56="",J56=""),"",F56-J56)</f>
      </c>
    </row>
    <row r="57">
      <c r="A57" s="11">
        <f>IF(B57="","",ROW()-5)</f>
      </c>
      <c r="B57" s="6" t="inlineStr">
        <is>
          <t xml:space="preserve">Assistenza alla prima liquidazione IVA e alla prima chiusura del mese</t>
        </is>
      </c>
      <c r="C57" s="5" t="inlineStr">
        <is>
          <t xml:space="preserve">Avvio e assistenza</t>
        </is>
      </c>
      <c r="D57" s="8">
        <f>WORKDAY($J$3,140)</f>
      </c>
      <c r="E57" s="7">
        <v>7</v>
      </c>
      <c r="F57" s="12">
        <f>IF(OR(D57="",E57=""),"",WORKDAY(D57,MAX(E57,1)-1))</f>
      </c>
      <c r="G57" s="7" t="inlineStr">
        <is>
          <t xml:space="preserve">51</t>
        </is>
      </c>
      <c r="H57" s="7" t="inlineStr">
        <is>
          <t xml:space="preserve">No</t>
        </is>
      </c>
      <c r="I57" s="9">
        <v>0</v>
      </c>
      <c r="J57" s="8">
        <f>F57</f>
      </c>
      <c r="K57" s="11">
        <f>IF(OR(F57="",J57=""),"",F57-J57)</f>
      </c>
    </row>
    <row r="58">
      <c r="A58" s="11">
        <f>IF(B58="","",ROW()-5)</f>
      </c>
      <c r="B58" s="6" t="inlineStr">
        <is>
          <t xml:space="preserve">Richieste aperte dopo l'avvio: correzioni e piano</t>
        </is>
      </c>
      <c r="C58" s="5" t="inlineStr">
        <is>
          <t xml:space="preserve">Avvio e assistenza</t>
        </is>
      </c>
      <c r="D58" s="8">
        <f>WORKDAY($J$3,140)</f>
      </c>
      <c r="E58" s="7">
        <v>6</v>
      </c>
      <c r="F58" s="12">
        <f>IF(OR(D58="",E58=""),"",WORKDAY(D58,MAX(E58,1)-1))</f>
      </c>
      <c r="G58" s="7" t="inlineStr">
        <is>
          <t xml:space="preserve">51</t>
        </is>
      </c>
      <c r="H58" s="7" t="inlineStr">
        <is>
          <t xml:space="preserve">No</t>
        </is>
      </c>
      <c r="I58" s="9">
        <v>0</v>
      </c>
      <c r="J58" s="8">
        <f>F58</f>
      </c>
      <c r="K58" s="11">
        <f>IF(OR(F58="",J58=""),"",F58-J58)</f>
      </c>
    </row>
    <row r="59">
      <c r="A59" s="11">
        <f>IF(B59="","",ROW()-5)</f>
      </c>
      <c r="B59" s="6" t="inlineStr">
        <is>
          <t xml:space="preserve">Verifica finale con il comitato guida</t>
        </is>
      </c>
      <c r="C59" s="5" t="inlineStr">
        <is>
          <t xml:space="preserve">Avvio e assistenza</t>
        </is>
      </c>
      <c r="D59" s="8">
        <f>WORKDAY($J$3,147)</f>
      </c>
      <c r="E59" s="7">
        <v>2</v>
      </c>
      <c r="F59" s="12">
        <f>IF(OR(D59="",E59=""),"",WORKDAY(D59,MAX(E59,1)-1))</f>
      </c>
      <c r="G59" s="7" t="inlineStr">
        <is>
          <t xml:space="preserve">52, 53, 40</t>
        </is>
      </c>
      <c r="H59" s="7" t="inlineStr">
        <is>
          <t xml:space="preserve">No</t>
        </is>
      </c>
      <c r="I59" s="9">
        <v>0</v>
      </c>
      <c r="J59" s="8">
        <f>F59</f>
      </c>
      <c r="K59" s="11">
        <f>IF(OR(F59="",J59=""),"",F59-J59)</f>
      </c>
    </row>
    <row r="60">
      <c r="A60" s="11">
        <f>IF(B60="","",ROW()-5)</f>
      </c>
      <c r="B60" s="6" t="inlineStr">
        <is>
          <t xml:space="preserve">Fine del progetto e passaggio all'assistenza</t>
        </is>
      </c>
      <c r="C60" s="5" t="inlineStr">
        <is>
          <t xml:space="preserve">Avvio e assistenza</t>
        </is>
      </c>
      <c r="D60" s="8">
        <f>WORKDAY($J$3,149)</f>
      </c>
      <c r="E60" s="7">
        <v>0</v>
      </c>
      <c r="F60" s="12">
        <f>IF(OR(D60="",E60=""),"",WORKDAY(D60,MAX(E60,1)-1))</f>
      </c>
      <c r="G60" s="7" t="inlineStr">
        <is>
          <t xml:space="preserve">54</t>
        </is>
      </c>
      <c r="H60" s="7" t="inlineStr">
        <is>
          <t xml:space="preserve">Sì</t>
        </is>
      </c>
      <c r="I60" s="9">
        <v>0</v>
      </c>
      <c r="J60" s="8">
        <f>F60</f>
      </c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2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</mergeCells>
  <conditionalFormatting sqref="L6:HT105">
    <cfRule type="expression" dxfId="6" priority="1" stopIfTrue="1">
      <formula>AND($H6="Sì",L$5=$F6)</formula>
    </cfRule>
  </conditionalFormatting>
  <conditionalFormatting sqref="L6:HT105">
    <cfRule type="expression" dxfId="7" priority="2" stopIfTrue="1">
      <formula>AND(AND($F6&lt;&gt;"",L$5&gt;=$D6,L$5&lt;=$F6),$F6&lt;TODAY(),N($I6)&lt;1)</formula>
    </cfRule>
  </conditionalFormatting>
  <conditionalFormatting sqref="L6:HT105">
    <cfRule type="expression" dxfId="8" priority="3" stopIfTrue="1">
      <formula>AND(AND($F6&lt;&gt;"",L$5&gt;=$D6,L$5&lt;=$F6),L$5&lt;$D6+($F6-$D6+1)*N($I6))</formula>
    </cfRule>
  </conditionalFormatting>
  <conditionalFormatting sqref="L6:HT105">
    <cfRule type="expression" dxfId="9" priority="4" stopIfTrue="1">
      <formula>AND($F6&lt;&gt;"",L$5&gt;=$D6,L$5&lt;=$F6)</formula>
    </cfRule>
  </conditionalFormatting>
  <conditionalFormatting sqref="L6:HT105">
    <cfRule type="expression" dxfId="10" priority="5" stopIfTrue="1">
      <formula>L$5=TODAY()</formula>
    </cfRule>
  </conditionalFormatting>
  <conditionalFormatting sqref="L6:HT105">
    <cfRule type="expression" dxfId="12" priority="6" stopIfTrue="1">
      <formula>WEEKDAY(L$5,2)&gt;5</formula>
    </cfRule>
  </conditionalFormatting>
  <conditionalFormatting sqref="L5:HT5">
    <cfRule type="expression" dxfId="11" priority="7" stopIfTrue="1">
      <formula>L5=TODAY()</formula>
    </cfRule>
  </conditionalFormatting>
  <conditionalFormatting sqref="L5:HT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Implementazione ERP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90" customHeight="1">
      <c r="A6" s="13">
        <f>IF(B6="","","R-"&amp;(ROW()-5))</f>
      </c>
      <c r="B6" s="6" t="inlineStr">
        <is>
          <t xml:space="preserve">Utenti chiave senza tempo per il progetto</t>
        </is>
      </c>
      <c r="C6" s="6" t="inlineStr">
        <is>
          <t xml:space="preserve">Gli utenti chiave fanno anche il lavoro di sempre: workshop rimandati, prove non fatte, e all'avvio nessuno conosce il sistema.</t>
        </is>
      </c>
      <c r="D6" s="5" t="inlineStr">
        <is>
          <t xml:space="preserve">Persone</t>
        </is>
      </c>
      <c r="E6" s="5"/>
      <c r="F6" s="7">
        <v>5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Tempo dedicato scritto nell'organizzazione del progetto e approvato dalla direzione; sostituti per il lavoro quotidiano nei mesi più pesanti; presenze ai workshop riportate al comitato guida.</t>
        </is>
      </c>
      <c r="L6" s="6" t="inlineStr">
        <is>
          <t xml:space="preserve">Comitato guida, utenti chiave e calendario dei workshop; Workshop sui processi, area per area; Simulazione dei processi dall'inizio alla fine con gli utenti chiave</t>
        </is>
      </c>
      <c r="M6" s="5" t="inlineStr">
        <is>
          <t xml:space="preserve">Identificato</t>
        </is>
      </c>
      <c r="N6" s="8">
        <f>WORKDAY(Piano!$J$3,10)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Personalizzazioni che crescono</t>
        </is>
      </c>
      <c r="C7" s="6" t="inlineStr">
        <is>
          <t xml:space="preserve">Ogni reparto vuole il gestionale uguale al vecchio: le personalizzazioni si moltiplicano, costano e complicano ogni aggiornamento futuro.</t>
        </is>
      </c>
      <c r="D7" s="5" t="inlineStr">
        <is>
          <t xml:space="preserve">Ambito</t>
        </is>
      </c>
      <c r="E7" s="5"/>
      <c r="F7" s="7">
        <v>4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Prima di personalizzare si valuta di cambiare il processo; ogni personalizzazione nella matrice fit-gap con stima e approvazione; le richieste nuove passano dal comitato guida.</t>
        </is>
      </c>
      <c r="L7" s="6" t="inlineStr">
        <is>
          <t xml:space="preserve">Analisi fit-gap: standard, configurazione, personalizzazione; Personalizzazioni approvate nell'analisi</t>
        </is>
      </c>
      <c r="M7" s="5" t="inlineStr">
        <is>
          <t xml:space="preserve">Identificato</t>
        </is>
      </c>
      <c r="N7" s="8">
        <f>WORKDAY(Piano!$J$3,34)</f>
      </c>
      <c r="O7" s="11">
        <f>IF(AND(B7&lt;&gt;"",ISNUMBER(N7),M7&lt;&gt;"Chiuso",M7&lt;&gt;"Occorso",N7&lt;TODAY()),"Scaduta","")</f>
      </c>
    </row>
    <row r="8" ht="75" customHeight="1">
      <c r="A8" s="13">
        <f>IF(B8="","","R-"&amp;(ROW()-5))</f>
      </c>
      <c r="B8" s="6" t="inlineStr">
        <is>
          <t xml:space="preserve">Dati di partenza sporchi</t>
        </is>
      </c>
      <c r="C8" s="6" t="inlineStr">
        <is>
          <t xml:space="preserve">Articoli doppi, clienti senza partita IVA, distinte non aggiornate: il nuovo sistema parte con gli errori del vecchio, o non parte.</t>
        </is>
      </c>
      <c r="D8" s="5" t="inlineStr">
        <is>
          <t xml:space="preserve">Dati</t>
        </is>
      </c>
      <c r="E8" s="5"/>
      <c r="F8" s="7">
        <v>4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Bonifica nel vecchio sistema guidata dall'elenco delle anomalie di ogni prova; due prove di caricamento complete prima della prova generale.</t>
        </is>
      </c>
      <c r="L8" s="6" t="inlineStr">
        <is>
          <t xml:space="preserve">Bonifica delle anagrafiche nel vecchio sistema; Prima prova di caricamento e controllo; Seconda prova di caricamento, sui dati bonificati</t>
        </is>
      </c>
      <c r="M8" s="5" t="inlineStr">
        <is>
          <t xml:space="preserve">Identificato</t>
        </is>
      </c>
      <c r="N8" s="8">
        <f>WORKDAY(Piano!$J$3,60)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Avvio a ridosso di scadenze fiscali o picchi di lavoro</t>
        </is>
      </c>
      <c r="C9" s="6" t="inlineStr">
        <is>
          <t xml:space="preserve">Un avvio a metà mese, sotto una liquidazione o nel picco stagionale lascia amministrazione e magazzino senza il tempo per imparare.</t>
        </is>
      </c>
      <c r="D9" s="5" t="inlineStr">
        <is>
          <t xml:space="preserve">Pianificazione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Evitare</t>
        </is>
      </c>
      <c r="K9" s="6" t="inlineStr">
        <is>
          <t xml:space="preserve">Avvio il primo giorno di un mese, lontano da scadenze e picchi, meglio a inizio esercizio. La data si decide alla riunione di avvio e si difende.</t>
        </is>
      </c>
      <c r="L9" s="6" t="inlineStr">
        <is>
          <t xml:space="preserve">Piano di avvio e di ritorno indietro; Decisione di avvio con il comitato guida</t>
        </is>
      </c>
      <c r="M9" s="5" t="inlineStr">
        <is>
          <t xml:space="preserve">Identificato</t>
        </is>
      </c>
      <c r="N9" s="8">
        <f>WORKDAY(Piano!$J$3,110)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Resistenza al cambiamento</t>
        </is>
      </c>
      <c r="C10" s="6" t="inlineStr">
        <is>
          <t xml:space="preserve">Chi usa il vecchio sistema da anni continua con i fogli di calcolo accanto al nuovo, e i dati si sdoppiano.</t>
        </is>
      </c>
      <c r="D10" s="5" t="inlineStr">
        <is>
          <t xml:space="preserve">Organizzazione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Gli utenti chiave formano i colleghi del reparto; esercitazioni su casi del proprio lavoro; fogli paralleli tolti dopo il primo mese, con la direzione d'accordo.</t>
        </is>
      </c>
      <c r="L10" s="6" t="inlineStr">
        <is>
          <t xml:space="preserve">Formazione degli utenti finali, reparto per reparto; Esercitazioni degli utenti in ambiente di prova</t>
        </is>
      </c>
      <c r="M10" s="5" t="inlineStr">
        <is>
          <t xml:space="preserve">Identificato</t>
        </is>
      </c>
      <c r="N10" s="8">
        <f>WORKDAY(Piano!$J$3,100)</f>
      </c>
      <c r="O10" s="11">
        <f>IF(AND(B10&lt;&gt;"",ISNUMBER(N10),M10&lt;&gt;"Chiuso",M10&lt;&gt;"Occorso",N10&lt;TODAY()),"Scaduta","")</f>
      </c>
    </row>
    <row r="11" ht="45" customHeight="1">
      <c r="A11" s="13">
        <f>IF(B11="","","R-"&amp;(ROW()-5))</f>
      </c>
      <c r="B11" s="6" t="inlineStr">
        <is>
          <t xml:space="preserve">Interfacce con gli altri sistemi in ritardo</t>
        </is>
      </c>
      <c r="C11" s="6" t="inlineStr">
        <is>
          <t xml:space="preserve">Il fornitore dell'e-commerce o delle presenze non adegua la sua parte in tempo, e l'avvio aspetta un collegamento.</t>
        </is>
      </c>
      <c r="D11" s="5" t="inlineStr">
        <is>
          <t xml:space="preserve">Fornitori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Fornitori coinvolti dall'analisi, con le loro date nel piano; per ogni interfaccia un modo provvisorio di lavorare se non è pronta.</t>
        </is>
      </c>
      <c r="L11" s="6" t="inlineStr">
        <is>
          <t xml:space="preserve">Interfacce con gli altri sistemi; Sviluppo e prova delle interfacce</t>
        </is>
      </c>
      <c r="M11" s="5" t="inlineStr">
        <is>
          <t xml:space="preserve">Identificato</t>
        </is>
      </c>
      <c r="N11" s="8">
        <f>WORKDAY(Piano!$J$3,60)</f>
      </c>
      <c r="O11" s="11">
        <f>IF(AND(B11&lt;&gt;"",ISNUMBER(N11),M11&lt;&gt;"Chiuso",M11&lt;&gt;"Occorso",N11&lt;TODAY()),"Scaduta","")</f>
      </c>
    </row>
    <row r="12" ht="75" customHeight="1">
      <c r="A12" s="13">
        <f>IF(B12="","","R-"&amp;(ROW()-5))</f>
      </c>
      <c r="B12" s="6" t="inlineStr">
        <is>
          <t xml:space="preserve">Fatture elettroniche scartate dopo l'avvio</t>
        </is>
      </c>
      <c r="C12" s="6" t="inlineStr">
        <is>
          <t xml:space="preserve">Codici natura, aliquote o dati del cliente sbagliati: il Sistema di Interscambio scarta le fatture dei primi giorni.</t>
        </is>
      </c>
      <c r="D12" s="5" t="inlineStr">
        <is>
          <t xml:space="preserve">Fiscale</t>
        </is>
      </c>
      <c r="E12" s="5"/>
      <c r="F12" s="7">
        <v>3</v>
      </c>
      <c r="G12" s="7">
        <v>4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Ogni tipo di documento provato prima dell'avvio; notifiche controllate ogni giorno durante il presidio; una fattura scartata si riemette entro cinque giorni, con lo stesso numero e la stessa data.</t>
        </is>
      </c>
      <c r="L12" s="6" t="inlineStr">
        <is>
          <t xml:space="preserve">Fattura elettronica attiva e passiva e conservazione digitale; Presidio in azienda nelle prime due settimane</t>
        </is>
      </c>
      <c r="M12" s="5" t="inlineStr">
        <is>
          <t xml:space="preserve">Identificato</t>
        </is>
      </c>
      <c r="N12" s="8">
        <f>WORKDAY(Piano!$J$3,128)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Implementazione di un ERP: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gestionale aziendale dall'analisi all'avvio: workshop per area, fit-gap, configurazione, fattura elettronica, migrazione dei dati, formazione, presidio.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HYPERLINK("https://keenhour.com/modelli/implementazione-erp","Il modello «Implementazione di un ERP» nella galleria")</f>
      </c>
    </row>
    <row r="20">
      <c r="B20" s="29">
        <f>HYPERLINK("https://keenhour.com/modelli/implementazione-erp/usa","Usa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Implementazione di un ERP</dc:title>
  <dc:creator>KeenHour</dc:creator>
  <dc:language>it-IT</dc:language>
</cp:coreProperties>
</file>