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  <col min="370" max="370" width="3.2" customWidth="1"/>
    <col min="371" max="371" width="3.2" customWidth="1"/>
    <col min="372" max="372" width="3.2" customWidth="1"/>
    <col min="373" max="373" width="3.2" customWidth="1"/>
    <col min="374" max="374" width="3.2" customWidth="1"/>
    <col min="375" max="375" width="3.2" customWidth="1"/>
  </cols>
  <sheetData>
    <row r="1" ht="34" customHeight="1"/>
    <row r="2" ht="28" customHeight="1">
      <c r="A2" s="1" t="inlineStr">
        <is>
          <t xml:space="preserve">Manutenzione programmata di un patrimonio immobiliare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Manutenzione del patrimonio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  <c r="JR4" s="15">
        <f>JR5</f>
      </c>
      <c r="JS4" s="15"/>
      <c r="JT4" s="15"/>
      <c r="JU4" s="15"/>
      <c r="JV4" s="15"/>
      <c r="JW4" s="15"/>
      <c r="JX4" s="15"/>
      <c r="JY4" s="15">
        <f>JY5</f>
      </c>
      <c r="JZ4" s="15"/>
      <c r="KA4" s="15"/>
      <c r="KB4" s="15"/>
      <c r="KC4" s="15"/>
      <c r="KD4" s="15"/>
      <c r="KE4" s="15"/>
      <c r="KF4" s="15">
        <f>KF5</f>
      </c>
      <c r="KG4" s="15"/>
      <c r="KH4" s="15"/>
      <c r="KI4" s="15"/>
      <c r="KJ4" s="15"/>
      <c r="KK4" s="15"/>
      <c r="KL4" s="15"/>
      <c r="KM4" s="15">
        <f>KM5</f>
      </c>
      <c r="KN4" s="15"/>
      <c r="KO4" s="15"/>
      <c r="KP4" s="15"/>
      <c r="KQ4" s="15"/>
      <c r="KR4" s="15"/>
      <c r="KS4" s="15"/>
      <c r="KT4" s="15">
        <f>KT5</f>
      </c>
      <c r="KU4" s="15"/>
      <c r="KV4" s="15"/>
      <c r="KW4" s="15"/>
      <c r="KX4" s="15"/>
      <c r="KY4" s="15"/>
      <c r="KZ4" s="15"/>
      <c r="LA4" s="15">
        <f>LA5</f>
      </c>
      <c r="LB4" s="15"/>
      <c r="LC4" s="15"/>
      <c r="LD4" s="15"/>
      <c r="LE4" s="15"/>
      <c r="LF4" s="15"/>
      <c r="LG4" s="15"/>
      <c r="LH4" s="15">
        <f>LH5</f>
      </c>
      <c r="LI4" s="15"/>
      <c r="LJ4" s="15"/>
      <c r="LK4" s="15"/>
      <c r="LL4" s="15"/>
      <c r="LM4" s="15"/>
      <c r="LN4" s="15"/>
      <c r="LO4" s="15">
        <f>LO5</f>
      </c>
      <c r="LP4" s="15"/>
      <c r="LQ4" s="15"/>
      <c r="LR4" s="15"/>
      <c r="LS4" s="15"/>
      <c r="LT4" s="15"/>
      <c r="LU4" s="15"/>
      <c r="LV4" s="15">
        <f>LV5</f>
      </c>
      <c r="LW4" s="15"/>
      <c r="LX4" s="15"/>
      <c r="LY4" s="15"/>
      <c r="LZ4" s="15"/>
      <c r="MA4" s="15"/>
      <c r="MB4" s="15"/>
      <c r="MC4" s="15">
        <f>MC5</f>
      </c>
      <c r="MD4" s="15"/>
      <c r="ME4" s="15"/>
      <c r="MF4" s="15"/>
      <c r="MG4" s="15"/>
      <c r="MH4" s="15"/>
      <c r="MI4" s="15"/>
      <c r="MJ4" s="15">
        <f>MJ5</f>
      </c>
      <c r="MK4" s="15"/>
      <c r="ML4" s="15"/>
      <c r="MM4" s="15"/>
      <c r="MN4" s="15"/>
      <c r="MO4" s="15"/>
      <c r="MP4" s="15"/>
      <c r="MQ4" s="15">
        <f>MQ5</f>
      </c>
      <c r="MR4" s="15"/>
      <c r="MS4" s="15"/>
      <c r="MT4" s="15"/>
      <c r="MU4" s="15"/>
      <c r="MV4" s="15"/>
      <c r="MW4" s="15"/>
      <c r="MX4" s="15">
        <f>MX5</f>
      </c>
      <c r="MY4" s="15"/>
      <c r="MZ4" s="15"/>
      <c r="NA4" s="15"/>
      <c r="NB4" s="15"/>
      <c r="NC4" s="15"/>
      <c r="ND4" s="15"/>
      <c r="NE4" s="15">
        <f>NE5</f>
      </c>
      <c r="NF4" s="15"/>
      <c r="NG4" s="15"/>
      <c r="NH4" s="15"/>
      <c r="NI4" s="15"/>
      <c r="NJ4" s="15"/>
      <c r="NK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  <c r="JR5" s="16">
        <f>JQ5+1</f>
      </c>
      <c r="JS5" s="16">
        <f>JR5+1</f>
      </c>
      <c r="JT5" s="16">
        <f>JS5+1</f>
      </c>
      <c r="JU5" s="16">
        <f>JT5+1</f>
      </c>
      <c r="JV5" s="16">
        <f>JU5+1</f>
      </c>
      <c r="JW5" s="16">
        <f>JV5+1</f>
      </c>
      <c r="JX5" s="16">
        <f>JW5+1</f>
      </c>
      <c r="JY5" s="16">
        <f>JX5+1</f>
      </c>
      <c r="JZ5" s="16">
        <f>JY5+1</f>
      </c>
      <c r="KA5" s="16">
        <f>JZ5+1</f>
      </c>
      <c r="KB5" s="16">
        <f>KA5+1</f>
      </c>
      <c r="KC5" s="16">
        <f>KB5+1</f>
      </c>
      <c r="KD5" s="16">
        <f>KC5+1</f>
      </c>
      <c r="KE5" s="16">
        <f>KD5+1</f>
      </c>
      <c r="KF5" s="16">
        <f>KE5+1</f>
      </c>
      <c r="KG5" s="16">
        <f>KF5+1</f>
      </c>
      <c r="KH5" s="16">
        <f>KG5+1</f>
      </c>
      <c r="KI5" s="16">
        <f>KH5+1</f>
      </c>
      <c r="KJ5" s="16">
        <f>KI5+1</f>
      </c>
      <c r="KK5" s="16">
        <f>KJ5+1</f>
      </c>
      <c r="KL5" s="16">
        <f>KK5+1</f>
      </c>
      <c r="KM5" s="16">
        <f>KL5+1</f>
      </c>
      <c r="KN5" s="16">
        <f>KM5+1</f>
      </c>
      <c r="KO5" s="16">
        <f>KN5+1</f>
      </c>
      <c r="KP5" s="16">
        <f>KO5+1</f>
      </c>
      <c r="KQ5" s="16">
        <f>KP5+1</f>
      </c>
      <c r="KR5" s="16">
        <f>KQ5+1</f>
      </c>
      <c r="KS5" s="16">
        <f>KR5+1</f>
      </c>
      <c r="KT5" s="16">
        <f>KS5+1</f>
      </c>
      <c r="KU5" s="16">
        <f>KT5+1</f>
      </c>
      <c r="KV5" s="16">
        <f>KU5+1</f>
      </c>
      <c r="KW5" s="16">
        <f>KV5+1</f>
      </c>
      <c r="KX5" s="16">
        <f>KW5+1</f>
      </c>
      <c r="KY5" s="16">
        <f>KX5+1</f>
      </c>
      <c r="KZ5" s="16">
        <f>KY5+1</f>
      </c>
      <c r="LA5" s="16">
        <f>KZ5+1</f>
      </c>
      <c r="LB5" s="16">
        <f>LA5+1</f>
      </c>
      <c r="LC5" s="16">
        <f>LB5+1</f>
      </c>
      <c r="LD5" s="16">
        <f>LC5+1</f>
      </c>
      <c r="LE5" s="16">
        <f>LD5+1</f>
      </c>
      <c r="LF5" s="16">
        <f>LE5+1</f>
      </c>
      <c r="LG5" s="16">
        <f>LF5+1</f>
      </c>
      <c r="LH5" s="16">
        <f>LG5+1</f>
      </c>
      <c r="LI5" s="16">
        <f>LH5+1</f>
      </c>
      <c r="LJ5" s="16">
        <f>LI5+1</f>
      </c>
      <c r="LK5" s="16">
        <f>LJ5+1</f>
      </c>
      <c r="LL5" s="16">
        <f>LK5+1</f>
      </c>
      <c r="LM5" s="16">
        <f>LL5+1</f>
      </c>
      <c r="LN5" s="16">
        <f>LM5+1</f>
      </c>
      <c r="LO5" s="16">
        <f>LN5+1</f>
      </c>
      <c r="LP5" s="16">
        <f>LO5+1</f>
      </c>
      <c r="LQ5" s="16">
        <f>LP5+1</f>
      </c>
      <c r="LR5" s="16">
        <f>LQ5+1</f>
      </c>
      <c r="LS5" s="16">
        <f>LR5+1</f>
      </c>
      <c r="LT5" s="16">
        <f>LS5+1</f>
      </c>
      <c r="LU5" s="16">
        <f>LT5+1</f>
      </c>
      <c r="LV5" s="16">
        <f>LU5+1</f>
      </c>
      <c r="LW5" s="16">
        <f>LV5+1</f>
      </c>
      <c r="LX5" s="16">
        <f>LW5+1</f>
      </c>
      <c r="LY5" s="16">
        <f>LX5+1</f>
      </c>
      <c r="LZ5" s="16">
        <f>LY5+1</f>
      </c>
      <c r="MA5" s="16">
        <f>LZ5+1</f>
      </c>
      <c r="MB5" s="16">
        <f>MA5+1</f>
      </c>
      <c r="MC5" s="16">
        <f>MB5+1</f>
      </c>
      <c r="MD5" s="16">
        <f>MC5+1</f>
      </c>
      <c r="ME5" s="16">
        <f>MD5+1</f>
      </c>
      <c r="MF5" s="16">
        <f>ME5+1</f>
      </c>
      <c r="MG5" s="16">
        <f>MF5+1</f>
      </c>
      <c r="MH5" s="16">
        <f>MG5+1</f>
      </c>
      <c r="MI5" s="16">
        <f>MH5+1</f>
      </c>
      <c r="MJ5" s="16">
        <f>MI5+1</f>
      </c>
      <c r="MK5" s="16">
        <f>MJ5+1</f>
      </c>
      <c r="ML5" s="16">
        <f>MK5+1</f>
      </c>
      <c r="MM5" s="16">
        <f>ML5+1</f>
      </c>
      <c r="MN5" s="16">
        <f>MM5+1</f>
      </c>
      <c r="MO5" s="16">
        <f>MN5+1</f>
      </c>
      <c r="MP5" s="16">
        <f>MO5+1</f>
      </c>
      <c r="MQ5" s="16">
        <f>MP5+1</f>
      </c>
      <c r="MR5" s="16">
        <f>MQ5+1</f>
      </c>
      <c r="MS5" s="16">
        <f>MR5+1</f>
      </c>
      <c r="MT5" s="16">
        <f>MS5+1</f>
      </c>
      <c r="MU5" s="16">
        <f>MT5+1</f>
      </c>
      <c r="MV5" s="16">
        <f>MU5+1</f>
      </c>
      <c r="MW5" s="16">
        <f>MV5+1</f>
      </c>
      <c r="MX5" s="16">
        <f>MW5+1</f>
      </c>
      <c r="MY5" s="16">
        <f>MX5+1</f>
      </c>
      <c r="MZ5" s="16">
        <f>MY5+1</f>
      </c>
      <c r="NA5" s="16">
        <f>MZ5+1</f>
      </c>
      <c r="NB5" s="16">
        <f>NA5+1</f>
      </c>
      <c r="NC5" s="16">
        <f>NB5+1</f>
      </c>
      <c r="ND5" s="16">
        <f>NC5+1</f>
      </c>
      <c r="NE5" s="16">
        <f>ND5+1</f>
      </c>
      <c r="NF5" s="16">
        <f>NE5+1</f>
      </c>
      <c r="NG5" s="16">
        <f>NF5+1</f>
      </c>
      <c r="NH5" s="16">
        <f>NG5+1</f>
      </c>
      <c r="NI5" s="16">
        <f>NH5+1</f>
      </c>
      <c r="NJ5" s="16">
        <f>NI5+1</f>
      </c>
      <c r="NK5" s="16">
        <f>NJ5+1</f>
      </c>
    </row>
    <row r="6">
      <c r="A6" s="11">
        <f>IF(B6="","",ROW()-5)</f>
      </c>
      <c r="B6" s="6" t="inlineStr">
        <is>
          <t xml:space="preserve">Contratto di manutenzione firmato</t>
        </is>
      </c>
      <c r="C6" s="5" t="inlineStr">
        <is>
          <t xml:space="preserve">Presa in consegna del patrimonio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Il committente consegna libretti, certificati e registri</t>
        </is>
      </c>
      <c r="C7" s="5" t="inlineStr">
        <is>
          <t xml:space="preserve">Presa in consegna del patrimonio</t>
        </is>
      </c>
      <c r="D7" s="8">
        <f>WORKDAY($J$3,1)</f>
      </c>
      <c r="E7" s="7">
        <v>10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Sopralluogo in ogni immobile con il referente del committente</t>
        </is>
      </c>
      <c r="C8" s="5" t="inlineStr">
        <is>
          <t xml:space="preserve">Presa in consegna del patrimonio</t>
        </is>
      </c>
      <c r="D8" s="8">
        <f>WORKDAY($J$3,1)</f>
      </c>
      <c r="E8" s="7">
        <v>15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Rischi da interferenze e regole di accesso agli immobili</t>
        </is>
      </c>
      <c r="C9" s="5" t="inlineStr">
        <is>
          <t xml:space="preserve">Presa in consegna del patrimonio</t>
        </is>
      </c>
      <c r="D9" s="8">
        <f>WORKDAY($J$3,2)</f>
      </c>
      <c r="E9" s="7">
        <v>5</v>
      </c>
      <c r="F9" s="12">
        <f>IF(OR(D9="",E9=""),"",WORKDAY(D9,MAX(E9,1)-1))</f>
      </c>
      <c r="G9" s="7" t="inlineStr">
        <is>
          <t xml:space="preserve">1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Numero per le segnalazioni, reperibilità e tempi di intervento</t>
        </is>
      </c>
      <c r="C10" s="5" t="inlineStr">
        <is>
          <t xml:space="preserve">Presa in consegna del patrimonio</t>
        </is>
      </c>
      <c r="D10" s="8">
        <f>WORKDAY($J$3,2)</f>
      </c>
      <c r="E10" s="7">
        <v>4</v>
      </c>
      <c r="F10" s="12">
        <f>IF(OR(D10="",E10=""),"",WORKDAY(D10,MAX(E10,1)-1))</f>
      </c>
      <c r="G10" s="7" t="inlineStr">
        <is>
          <t xml:space="preserve">1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Anagrafica degli immobili e degli impianti</t>
        </is>
      </c>
      <c r="C11" s="5" t="inlineStr">
        <is>
          <t xml:space="preserve">Presa in consegna del patrimonio</t>
        </is>
      </c>
      <c r="D11" s="8">
        <f>WORKDAY($J$3,16)</f>
      </c>
      <c r="E11" s="7">
        <v>10</v>
      </c>
      <c r="F11" s="12">
        <f>IF(OR(D11="",E11=""),"",WORKDAY(D11,MAX(E11,1)-1))</f>
      </c>
      <c r="G11" s="7" t="inlineStr">
        <is>
          <t xml:space="preserve">3, 2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annuale della manutenzione programmata</t>
        </is>
      </c>
      <c r="C12" s="5" t="inlineStr">
        <is>
          <t xml:space="preserve">Presa in consegna del patrimonio</t>
        </is>
      </c>
      <c r="D12" s="8">
        <f>WORKDAY($J$3,26)</f>
      </c>
      <c r="E12" s="7">
        <v>5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Piano annuale approvato dal committente</t>
        </is>
      </c>
      <c r="C13" s="5" t="inlineStr">
        <is>
          <t xml:space="preserve">Presa in consegna del patrimonio</t>
        </is>
      </c>
      <c r="D13" s="8">
        <f>WORKDAY($J$3,32)</f>
      </c>
      <c r="E13" s="7">
        <v>0</v>
      </c>
      <c r="F13" s="12">
        <f>IF(OR(D13="",E13=""),"",WORKDAY(D13,MAX(E13,1)-1))</f>
      </c>
      <c r="G13" s="7" t="inlineStr">
        <is>
          <t xml:space="preserve">7, 4, 5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Accensione delle centrali termiche e prova di combustione</t>
        </is>
      </c>
      <c r="C14" s="5" t="inlineStr">
        <is>
          <t xml:space="preserve">Impianti</t>
        </is>
      </c>
      <c r="D14" s="8">
        <f>WORKDAY($J$3,33)</f>
      </c>
      <c r="E14" s="7">
        <v>8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Controlli periodici delle centrali durante la stagione</t>
        </is>
      </c>
      <c r="C15" s="5" t="inlineStr">
        <is>
          <t xml:space="preserve">Impianti</t>
        </is>
      </c>
      <c r="D15" s="8">
        <f>WORKDAY($J$3,41)</f>
      </c>
      <c r="E15" s="7">
        <v>140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Spegnimento delle centrali e manutenzione di fine stagione</t>
        </is>
      </c>
      <c r="C16" s="5" t="inlineStr">
        <is>
          <t xml:space="preserve">Impianti</t>
        </is>
      </c>
      <c r="D16" s="8">
        <f>WORKDAY($J$3,181)</f>
      </c>
      <c r="E16" s="7">
        <v>10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Controllo semestrale dei quadri elettrici</t>
        </is>
      </c>
      <c r="C17" s="5" t="inlineStr">
        <is>
          <t xml:space="preserve">Impianti</t>
        </is>
      </c>
      <c r="D17" s="8">
        <f>WORKDAY($J$3,33)</f>
      </c>
      <c r="E17" s="7">
        <v>130</v>
      </c>
      <c r="F17" s="12">
        <f>IF(OR(D17="",E17=""),"",WORKDAY(D17,MAX(E17,1)-1))</f>
      </c>
      <c r="G17" s="7" t="inlineStr">
        <is>
          <t xml:space="preserve">8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   Primo giro: serraggi, termografia e prova dei differenziali</t>
        </is>
      </c>
      <c r="C18" s="5" t="inlineStr">
        <is>
          <t xml:space="preserve">Impianti</t>
        </is>
      </c>
      <c r="D18" s="8">
        <f>WORKDAY($J$3,33)</f>
      </c>
      <c r="E18" s="7">
        <v>13</v>
      </c>
      <c r="F18" s="12">
        <f>IF(OR(D18="",E18=""),"",WORKDAY(D18,MAX(E18,1)-1))</f>
      </c>
      <c r="G18" s="7"/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Secondo giro: prova dei differenziali e pulizia dei quadri</t>
        </is>
      </c>
      <c r="C19" s="5" t="inlineStr">
        <is>
          <t xml:space="preserve">Impianti</t>
        </is>
      </c>
      <c r="D19" s="8">
        <f>WORKDAY($J$3,150)</f>
      </c>
      <c r="E19" s="7">
        <v>13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Prove dell'illuminazione di emergenza con il registro</t>
        </is>
      </c>
      <c r="C20" s="5" t="inlineStr">
        <is>
          <t xml:space="preserve">Impianti</t>
        </is>
      </c>
      <c r="D20" s="8">
        <f>WORKDAY($J$3,46)</f>
      </c>
      <c r="E20" s="7">
        <v>155</v>
      </c>
      <c r="F20" s="12">
        <f>IF(OR(D20="",E20=""),"",WORKDAY(D20,MAX(E20,1)-1))</f>
      </c>
      <c r="G20" s="7" t="inlineStr">
        <is>
          <t xml:space="preserve">8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Autoclavi, addolcitori e prevenzione della legionella</t>
        </is>
      </c>
      <c r="C21" s="5" t="inlineStr">
        <is>
          <t xml:space="preserve">Impianti</t>
        </is>
      </c>
      <c r="D21" s="8">
        <f>WORKDAY($J$3,61)</f>
      </c>
      <c r="E21" s="7">
        <v>10</v>
      </c>
      <c r="F21" s="12">
        <f>IF(OR(D21="",E21=""),"",WORKDAY(D21,MAX(E21,1)-1))</f>
      </c>
      <c r="G21" s="7" t="inlineStr">
        <is>
          <t xml:space="preserve">8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Pulizia e sanificazione degli impianti di condizionamento</t>
        </is>
      </c>
      <c r="C22" s="5" t="inlineStr">
        <is>
          <t xml:space="preserve">Impianti</t>
        </is>
      </c>
      <c r="D22" s="8">
        <f>WORKDAY($J$3,191)</f>
      </c>
      <c r="E22" s="7">
        <v>10</v>
      </c>
      <c r="F22" s="12">
        <f>IF(OR(D22="",E22=""),"",WORKDAY(D22,MAX(E22,1)-1))</f>
      </c>
      <c r="G22" s="7" t="inlineStr">
        <is>
          <t xml:space="preserve">11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Pulizia autunnale di grondaie, pluviali e pozzetti</t>
        </is>
      </c>
      <c r="C23" s="5" t="inlineStr">
        <is>
          <t xml:space="preserve">Opere edili e coperture</t>
        </is>
      </c>
      <c r="D23" s="8">
        <f>WORKDAY($J$3,33)</f>
      </c>
      <c r="E23" s="7">
        <v>10</v>
      </c>
      <c r="F23" s="12">
        <f>IF(OR(D23="",E23=""),"",WORKDAY(D23,MAX(E23,1)-1))</f>
      </c>
      <c r="G23" s="7" t="inlineStr">
        <is>
          <t xml:space="preserve">8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Ispezione delle coperture e delle linee vita</t>
        </is>
      </c>
      <c r="C24" s="5" t="inlineStr">
        <is>
          <t xml:space="preserve">Opere edili e coperture</t>
        </is>
      </c>
      <c r="D24" s="8">
        <f>WORKDAY($J$3,43)</f>
      </c>
      <c r="E24" s="7">
        <v>13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Ispezione di facciate, balconi e parapetti</t>
        </is>
      </c>
      <c r="C25" s="5" t="inlineStr">
        <is>
          <t xml:space="preserve">Opere edili e coperture</t>
        </is>
      </c>
      <c r="D25" s="8">
        <f>WORKDAY($J$3,100)</f>
      </c>
      <c r="E25" s="7">
        <v>16</v>
      </c>
      <c r="F25" s="12">
        <f>IF(OR(D25="",E25=""),"",WORKDAY(D25,MAX(E25,1)-1))</f>
      </c>
      <c r="G25" s="7" t="inlineStr">
        <is>
          <t xml:space="preserve">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Regolazione di serramenti e infissi delle parti comuni</t>
        </is>
      </c>
      <c r="C26" s="5" t="inlineStr">
        <is>
          <t xml:space="preserve">Opere edili e coperture</t>
        </is>
      </c>
      <c r="D26" s="8">
        <f>WORKDAY($J$3,116)</f>
      </c>
      <c r="E26" s="7">
        <v>10</v>
      </c>
      <c r="F26" s="12">
        <f>IF(OR(D26="",E26=""),"",WORKDAY(D26,MAX(E26,1)-1))</f>
      </c>
      <c r="G26" s="7" t="inlineStr">
        <is>
          <t xml:space="preserve">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Pulizia primaverile di grondaie, pluviali e pozzetti</t>
        </is>
      </c>
      <c r="C27" s="5" t="inlineStr">
        <is>
          <t xml:space="preserve">Opere edili e coperture</t>
        </is>
      </c>
      <c r="D27" s="8">
        <f>WORKDAY($J$3,150)</f>
      </c>
      <c r="E27" s="7">
        <v>10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Tinteggiature e piccole opere programmate</t>
        </is>
      </c>
      <c r="C28" s="5" t="inlineStr">
        <is>
          <t xml:space="preserve">Opere edili e coperture</t>
        </is>
      </c>
      <c r="D28" s="8">
        <f>WORKDAY($J$3,160)</f>
      </c>
      <c r="E28" s="7">
        <v>31</v>
      </c>
      <c r="F28" s="12">
        <f>IF(OR(D28="",E28=""),"",WORKDAY(D28,MAX(E28,1)-1))</f>
      </c>
      <c r="G28" s="7" t="inlineStr">
        <is>
          <t xml:space="preserve">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Manutenzione delle aree esterne e del verde</t>
        </is>
      </c>
      <c r="C29" s="5" t="inlineStr">
        <is>
          <t xml:space="preserve">Opere edili e coperture</t>
        </is>
      </c>
      <c r="D29" s="8">
        <f>WORKDAY($J$3,33)</f>
      </c>
      <c r="E29" s="7">
        <v>208</v>
      </c>
      <c r="F29" s="12">
        <f>IF(OR(D29="",E29=""),"",WORKDAY(D29,MAX(E29,1)-1))</f>
      </c>
      <c r="G29" s="7" t="inlineStr">
        <is>
          <t xml:space="preserve">8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Scadenzario degli adempimenti di legge per ogni immobile</t>
        </is>
      </c>
      <c r="C30" s="5" t="inlineStr">
        <is>
          <t xml:space="preserve">Verifiche periodiche di legge</t>
        </is>
      </c>
      <c r="D30" s="8">
        <f>WORKDAY($J$3,26)</f>
      </c>
      <c r="E30" s="7">
        <v>3</v>
      </c>
      <c r="F30" s="12">
        <f>IF(OR(D30="",E30=""),"",WORKDAY(D30,MAX(E30,1)-1))</f>
      </c>
      <c r="G30" s="7" t="inlineStr">
        <is>
          <t xml:space="preserve">6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Controllo semestrale dei presidi antincendio</t>
        </is>
      </c>
      <c r="C31" s="5" t="inlineStr">
        <is>
          <t xml:space="preserve">Verifiche periodiche di legge</t>
        </is>
      </c>
      <c r="D31" s="8">
        <f>WORKDAY($J$3,33)</f>
      </c>
      <c r="E31" s="7">
        <v>135</v>
      </c>
      <c r="F31" s="12">
        <f>IF(OR(D31="",E31=""),"",WORKDAY(D31,MAX(E31,1)-1))</f>
      </c>
      <c r="G31" s="7" t="inlineStr">
        <is>
          <t xml:space="preserve">8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   Primo controllo di estintori, idranti, porte tagliafuoco e maniglioni</t>
        </is>
      </c>
      <c r="C32" s="5" t="inlineStr">
        <is>
          <t xml:space="preserve">Verifiche periodiche di legge</t>
        </is>
      </c>
      <c r="D32" s="8">
        <f>WORKDAY($J$3,33)</f>
      </c>
      <c r="E32" s="7">
        <v>13</v>
      </c>
      <c r="F32" s="12">
        <f>IF(OR(D32="",E32=""),"",WORKDAY(D32,MAX(E32,1)-1))</f>
      </c>
      <c r="G32" s="7"/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   Secondo controllo di estintori, idranti, porte tagliafuoco e maniglioni</t>
        </is>
      </c>
      <c r="C33" s="5" t="inlineStr">
        <is>
          <t xml:space="preserve">Verifiche periodiche di legge</t>
        </is>
      </c>
      <c r="D33" s="8">
        <f>WORKDAY($J$3,155)</f>
      </c>
      <c r="E33" s="7">
        <v>13</v>
      </c>
      <c r="F33" s="12">
        <f>IF(OR(D33="",E33=""),"",WORKDAY(D33,MAX(E33,1)-1))</f>
      </c>
      <c r="G33" s="7"/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Registro dei controlli antincendio aggiornato</t>
        </is>
      </c>
      <c r="C34" s="5" t="inlineStr">
        <is>
          <t xml:space="preserve">Verifiche periodiche di legge</t>
        </is>
      </c>
      <c r="D34" s="8">
        <f>WORKDAY($J$3,33)</f>
      </c>
      <c r="E34" s="7">
        <v>208</v>
      </c>
      <c r="F34" s="12">
        <f>IF(OR(D34="",E34=""),"",WORKDAY(D34,MAX(E34,1)-1))</f>
      </c>
      <c r="G34" s="7" t="inlineStr">
        <is>
          <t xml:space="preserve">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Verifica degli impianti di messa a terra con l'organismo abilitato</t>
        </is>
      </c>
      <c r="C35" s="5" t="inlineStr">
        <is>
          <t xml:space="preserve">Verifiche periodiche di legge</t>
        </is>
      </c>
      <c r="D35" s="8">
        <f>WORKDAY($J$3,60)</f>
      </c>
      <c r="E35" s="7">
        <v>41</v>
      </c>
      <c r="F35" s="12">
        <f>IF(OR(D35="",E35=""),"",WORKDAY(D35,MAX(E35,1)-1))</f>
      </c>
      <c r="G35" s="7" t="inlineStr">
        <is>
          <t xml:space="preserve">25, 8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Verifiche periodiche degli ascensori con il manutentore</t>
        </is>
      </c>
      <c r="C36" s="5" t="inlineStr">
        <is>
          <t xml:space="preserve">Verifiche periodiche di legge</t>
        </is>
      </c>
      <c r="D36" s="8">
        <f>WORKDAY($J$3,70)</f>
      </c>
      <c r="E36" s="7">
        <v>41</v>
      </c>
      <c r="F36" s="12">
        <f>IF(OR(D36="",E36=""),"",WORKDAY(D36,MAX(E36,1)-1))</f>
      </c>
      <c r="G36" s="7" t="inlineStr">
        <is>
          <t xml:space="preserve">25, 8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Rinnovo periodico della conformità antincendio dove scade nell'anno</t>
        </is>
      </c>
      <c r="C37" s="5" t="inlineStr">
        <is>
          <t xml:space="preserve">Verifiche periodiche di legge</t>
        </is>
      </c>
      <c r="D37" s="8">
        <f>WORKDAY($J$3,120)</f>
      </c>
      <c r="E37" s="7">
        <v>11</v>
      </c>
      <c r="F37" s="12">
        <f>IF(OR(D37="",E37=""),"",WORKDAY(D37,MAX(E37,1)-1))</f>
      </c>
      <c r="G37" s="7" t="inlineStr">
        <is>
          <t xml:space="preserve">25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Pronto intervento sulle segnalazioni</t>
        </is>
      </c>
      <c r="C38" s="5" t="inlineStr">
        <is>
          <t xml:space="preserve">Interventi su chiamata</t>
        </is>
      </c>
      <c r="D38" s="8">
        <f>WORKDAY($J$3,33)</f>
      </c>
      <c r="E38" s="7">
        <v>218</v>
      </c>
      <c r="F38" s="12">
        <f>IF(OR(D38="",E38=""),"",WORKDAY(D38,MAX(E38,1)-1))</f>
      </c>
      <c r="G38" s="7" t="inlineStr">
        <is>
          <t xml:space="preserve">8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Preventivi degli interventi straordinari</t>
        </is>
      </c>
      <c r="C39" s="5" t="inlineStr">
        <is>
          <t xml:space="preserve">Interventi su chiamata</t>
        </is>
      </c>
      <c r="D39" s="8">
        <f>WORKDAY($J$3,33)</f>
      </c>
      <c r="E39" s="7">
        <v>218</v>
      </c>
      <c r="F39" s="12">
        <f>IF(OR(D39="",E39=""),"",WORKDAY(D39,MAX(E39,1)-1))</f>
      </c>
      <c r="G39" s="7" t="inlineStr">
        <is>
          <t xml:space="preserve">8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Consuntivo mensile degli interventi a misura</t>
        </is>
      </c>
      <c r="C40" s="5" t="inlineStr">
        <is>
          <t xml:space="preserve">Interventi su chiamata</t>
        </is>
      </c>
      <c r="D40" s="8">
        <f>WORKDAY($J$3,33)</f>
      </c>
      <c r="E40" s="7">
        <v>218</v>
      </c>
      <c r="F40" s="12">
        <f>IF(OR(D40="",E40=""),"",WORKDAY(D40,MAX(E40,1)-1))</f>
      </c>
      <c r="G40" s="7" t="inlineStr">
        <is>
          <t xml:space="preserve">8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Rapporto del primo trimestre: attività, chiamate e scadenze</t>
        </is>
      </c>
      <c r="C41" s="5" t="inlineStr">
        <is>
          <t xml:space="preserve">Rendicontazione e rinnovo</t>
        </is>
      </c>
      <c r="D41" s="8">
        <f>WORKDAY($J$3,58)</f>
      </c>
      <c r="E41" s="7">
        <v>4</v>
      </c>
      <c r="F41" s="12">
        <f>IF(OR(D41="",E41=""),"",WORKDAY(D41,MAX(E41,1)-1))</f>
      </c>
      <c r="G41" s="7" t="inlineStr">
        <is>
          <t xml:space="preserve">8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Primo trimestre rendicontato</t>
        </is>
      </c>
      <c r="C42" s="5" t="inlineStr">
        <is>
          <t xml:space="preserve">Rendicontazione e rinnovo</t>
        </is>
      </c>
      <c r="D42" s="8">
        <f>WORKDAY($J$3,62)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Rapporto del secondo trimestre</t>
        </is>
      </c>
      <c r="C43" s="5" t="inlineStr">
        <is>
          <t xml:space="preserve">Rendicontazione e rinnovo</t>
        </is>
      </c>
      <c r="D43" s="8">
        <f>WORKDAY($J$3,121)</f>
      </c>
      <c r="E43" s="7">
        <v>4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Secondo trimestre rendicontato</t>
        </is>
      </c>
      <c r="C44" s="5" t="inlineStr">
        <is>
          <t xml:space="preserve">Rendicontazione e rinnovo</t>
        </is>
      </c>
      <c r="D44" s="8">
        <f>WORKDAY($J$3,125)</f>
      </c>
      <c r="E44" s="7">
        <v>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Sì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Rapporto del terzo trimestre</t>
        </is>
      </c>
      <c r="C45" s="5" t="inlineStr">
        <is>
          <t xml:space="preserve">Rendicontazione e rinnovo</t>
        </is>
      </c>
      <c r="D45" s="8">
        <f>WORKDAY($J$3,183)</f>
      </c>
      <c r="E45" s="7">
        <v>4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Terzo trimestre rendicontato</t>
        </is>
      </c>
      <c r="C46" s="5" t="inlineStr">
        <is>
          <t xml:space="preserve">Rendicontazione e rinnovo</t>
        </is>
      </c>
      <c r="D46" s="8">
        <f>WORKDAY($J$3,187)</f>
      </c>
      <c r="E46" s="7">
        <v>0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Sì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Relazione annuale sullo stato del patrimonio</t>
        </is>
      </c>
      <c r="C47" s="5" t="inlineStr">
        <is>
          <t xml:space="preserve">Rendicontazione e rinnovo</t>
        </is>
      </c>
      <c r="D47" s="8">
        <f>WORKDAY($J$3,236)</f>
      </c>
      <c r="E47" s="7">
        <v>10</v>
      </c>
      <c r="F47" s="12">
        <f>IF(OR(D47="",E47=""),"",WORKDAY(D47,MAX(E47,1)-1))</f>
      </c>
      <c r="G47" s="7" t="inlineStr">
        <is>
          <t xml:space="preserve">41, 17, 23, 26, 30, 31, 32, 22, 21, 19, 16, 12, 15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Riunione di riesame con il committente</t>
        </is>
      </c>
      <c r="C48" s="5" t="inlineStr">
        <is>
          <t xml:space="preserve">Rendicontazione e rinnovo</t>
        </is>
      </c>
      <c r="D48" s="8">
        <f>WORKDAY($J$3,246)</f>
      </c>
      <c r="E48" s="7">
        <v>2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Proposta di rinnovo e piano dell'anno successivo</t>
        </is>
      </c>
      <c r="C49" s="5" t="inlineStr">
        <is>
          <t xml:space="preserve">Rendicontazione e rinnovo</t>
        </is>
      </c>
      <c r="D49" s="8">
        <f>WORKDAY($J$3,246)</f>
      </c>
      <c r="E49" s="7">
        <v>4</v>
      </c>
      <c r="F49" s="12">
        <f>IF(OR(D49="",E49=""),"",WORKDAY(D49,MAX(E49,1)-1))</f>
      </c>
      <c r="G49" s="7" t="inlineStr">
        <is>
          <t xml:space="preserve">42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Anno di contratto chiuso</t>
        </is>
      </c>
      <c r="C50" s="5" t="inlineStr">
        <is>
          <t xml:space="preserve">Rendicontazione e rinnovo</t>
        </is>
      </c>
      <c r="D50" s="8">
        <f>WORKDAY($J$3,250)</f>
      </c>
      <c r="E50" s="7">
        <v>0</v>
      </c>
      <c r="F50" s="12">
        <f>IF(OR(D50="",E50=""),"",WORKDAY(D50,MAX(E50,1)-1))</f>
      </c>
      <c r="G50" s="7" t="inlineStr">
        <is>
          <t xml:space="preserve">43, 44</t>
        </is>
      </c>
      <c r="H50" s="7" t="inlineStr">
        <is>
          <t xml:space="preserve">Sì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5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  <mergeCell ref="JR4:JX4"/>
    <mergeCell ref="JY4:KE4"/>
    <mergeCell ref="KF4:KL4"/>
    <mergeCell ref="KM4:KS4"/>
    <mergeCell ref="KT4:KZ4"/>
    <mergeCell ref="LA4:LG4"/>
    <mergeCell ref="LH4:LN4"/>
    <mergeCell ref="LO4:LU4"/>
    <mergeCell ref="LV4:MB4"/>
    <mergeCell ref="MC4:MI4"/>
    <mergeCell ref="MJ4:MP4"/>
    <mergeCell ref="MQ4:MW4"/>
    <mergeCell ref="MX4:ND4"/>
    <mergeCell ref="NE4:NK4"/>
  </mergeCells>
  <conditionalFormatting sqref="L6:NK105">
    <cfRule type="expression" dxfId="6" priority="1" stopIfTrue="1">
      <formula>AND($H6="Sì",L$5=$F6)</formula>
    </cfRule>
  </conditionalFormatting>
  <conditionalFormatting sqref="L6:NK105">
    <cfRule type="expression" dxfId="7" priority="2" stopIfTrue="1">
      <formula>AND(AND($F6&lt;&gt;"",L$5&gt;=$D6,L$5&lt;=$F6),$F6&lt;TODAY(),N($I6)&lt;1)</formula>
    </cfRule>
  </conditionalFormatting>
  <conditionalFormatting sqref="L6:NK105">
    <cfRule type="expression" dxfId="8" priority="3" stopIfTrue="1">
      <formula>AND(AND($F6&lt;&gt;"",L$5&gt;=$D6,L$5&lt;=$F6),L$5&lt;$D6+($F6-$D6+1)*N($I6))</formula>
    </cfRule>
  </conditionalFormatting>
  <conditionalFormatting sqref="L6:NK105">
    <cfRule type="expression" dxfId="9" priority="4" stopIfTrue="1">
      <formula>AND($F6&lt;&gt;"",L$5&gt;=$D6,L$5&lt;=$F6)</formula>
    </cfRule>
  </conditionalFormatting>
  <conditionalFormatting sqref="L6:NK105">
    <cfRule type="expression" dxfId="10" priority="5" stopIfTrue="1">
      <formula>L$5=TODAY()</formula>
    </cfRule>
  </conditionalFormatting>
  <conditionalFormatting sqref="L6:NK105">
    <cfRule type="expression" dxfId="12" priority="6" stopIfTrue="1">
      <formula>WEEKDAY(L$5,2)&gt;5</formula>
    </cfRule>
  </conditionalFormatting>
  <conditionalFormatting sqref="L5:NK5">
    <cfRule type="expression" dxfId="11" priority="7" stopIfTrue="1">
      <formula>L5=TODAY()</formula>
    </cfRule>
  </conditionalFormatting>
  <conditionalFormatting sqref="L5:NK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Manutenzione del patrimonio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Le chiamate superano le ore previste dal canone</t>
        </is>
      </c>
      <c r="C6" s="6" t="inlineStr">
        <is>
          <t xml:space="preserve">Immobili vecchi o occupanti esigenti generano più chiamate del previsto: le squadre lavorano oltre il canone e il margine sparisce.</t>
        </is>
      </c>
      <c r="D6" s="5" t="inlineStr">
        <is>
          <t xml:space="preserve">Contratto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Confine fra canone e misura scritto nel contratto; consuntivo mensile delle chiamate per immobile; oltre la soglia concordata gli interventi si fatturano a misura.</t>
        </is>
      </c>
      <c r="L6" s="6" t="inlineStr">
        <is>
          <t xml:space="preserve">Pronto intervento sulle segnalazioni; Consuntivo mensile degli interventi a misura</t>
        </is>
      </c>
      <c r="M6" s="5" t="inlineStr">
        <is>
          <t xml:space="preserve">Identificato</t>
        </is>
      </c>
      <c r="N6" s="8">
        <f>WORKDAY(Piano!$J$3,62)</f>
      </c>
      <c r="O6" s="11">
        <f>IF(AND(B6&lt;&gt;"",ISNUMBER(N6),M6&lt;&gt;"Chiuso",M6&lt;&gt;"Occorso",N6&lt;TODAY()),"Scaduta","")</f>
      </c>
    </row>
    <row r="7" ht="105" customHeight="1">
      <c r="A7" s="13">
        <f>IF(B7="","","R-"&amp;(ROW()-5))</f>
      </c>
      <c r="B7" s="6" t="inlineStr">
        <is>
          <t xml:space="preserve">Una scadenza di legge mancata</t>
        </is>
      </c>
      <c r="C7" s="6" t="inlineStr">
        <is>
          <t xml:space="preserve">Una verifica della messa a terra, degli ascensori o dei presidi antincendio salta: sanzioni per il committente e responsabilità per l'impresa.</t>
        </is>
      </c>
      <c r="D7" s="5" t="inlineStr">
        <is>
          <t xml:space="preserve">Adempimenti</t>
        </is>
      </c>
      <c r="E7" s="5"/>
      <c r="F7" s="7">
        <v>2</v>
      </c>
      <c r="G7" s="7">
        <v>5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Evitare</t>
        </is>
      </c>
      <c r="K7" s="6" t="inlineStr">
        <is>
          <t xml:space="preserve">Scadenzario per immobile costruito nel primo mese; promemoria un mese prima di ogni scadenza; scadenze del trimestre in ogni rapporto al committente.</t>
        </is>
      </c>
      <c r="L7" s="6" t="inlineStr">
        <is>
          <t xml:space="preserve">Scadenzario degli adempimenti di legge per ogni immobile; Verifica degli impianti di messa a terra con l'organismo abilitato; Verifiche periodiche degli ascensori con il manutentore</t>
        </is>
      </c>
      <c r="M7" s="5" t="inlineStr">
        <is>
          <t xml:space="preserve">Identificato</t>
        </is>
      </c>
      <c r="N7" s="8">
        <f>WORKDAY(Piano!$J$3,30)</f>
      </c>
      <c r="O7" s="11">
        <f>IF(AND(B7&lt;&gt;"",ISNUMBER(N7),M7&lt;&gt;"Chiuso",M7&lt;&gt;"Occorso",N7&lt;TODAY()),"Scaduta","")</f>
      </c>
    </row>
    <row r="8" ht="105" customHeight="1">
      <c r="A8" s="13">
        <f>IF(B8="","","R-"&amp;(ROW()-5))</f>
      </c>
      <c r="B8" s="6" t="inlineStr">
        <is>
          <t xml:space="preserve">Guasto di una centrale termica in pieno inverno</t>
        </is>
      </c>
      <c r="C8" s="6" t="inlineStr">
        <is>
          <t xml:space="preserve">Un generatore si ferma con le temperature più basse: disagi per gli occupanti, penali sui tempi di intervento e pezzi di ricambio da attendere.</t>
        </is>
      </c>
      <c r="D8" s="5" t="inlineStr">
        <is>
          <t xml:space="preserve">Impianti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Controlli completi all'accensione; ricambi critici a magazzino per i generatori più vecchi; reperibilità con un tecnico termico sempre disponibile.</t>
        </is>
      </c>
      <c r="L8" s="6" t="inlineStr">
        <is>
          <t xml:space="preserve">Accensione delle centrali termiche e prova di combustione; Controlli periodici delle centrali durante la stagione; Numero per le segnalazioni, reperibilità e tempi di intervento</t>
        </is>
      </c>
      <c r="M8" s="5" t="inlineStr">
        <is>
          <t xml:space="preserve">Identificato</t>
        </is>
      </c>
      <c r="N8" s="8">
        <f>WORKDAY(Piano!$J$3,90)</f>
      </c>
      <c r="O8" s="11">
        <f>IF(AND(B8&lt;&gt;"",ISNUMBER(N8),M8&lt;&gt;"Chiuso",M8&lt;&gt;"Occorso",N8&lt;TODAY()),"Scaduta","")</f>
      </c>
    </row>
    <row r="9" ht="75" customHeight="1">
      <c r="A9" s="13">
        <f>IF(B9="","","R-"&amp;(ROW()-5))</f>
      </c>
      <c r="B9" s="6" t="inlineStr">
        <is>
          <t xml:space="preserve">Immobili non accessibili nei giorni programmati</t>
        </is>
      </c>
      <c r="C9" s="6" t="inlineStr">
        <is>
          <t xml:space="preserve">Chiavi non disponibili, locali occupati o referenti assenti: le attività saltano e il piano si accumula.</t>
        </is>
      </c>
      <c r="D9" s="5" t="inlineStr">
        <is>
          <t xml:space="preserve">Committente</t>
        </is>
      </c>
      <c r="E9" s="5"/>
      <c r="F9" s="7">
        <v>3</v>
      </c>
      <c r="G9" s="7">
        <v>2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Regole di accesso e chiavi concordate alla presa in consegna; appuntamenti confermati il giorno prima; accessi mancati segnalati nel rapporto trimestrale.</t>
        </is>
      </c>
      <c r="L9" s="6" t="inlineStr">
        <is>
          <t xml:space="preserve">Rischi da interferenze e regole di accesso agli immobili; Sopralluogo in ogni immobile con il referente del committente</t>
        </is>
      </c>
      <c r="M9" s="5" t="inlineStr">
        <is>
          <t xml:space="preserve">Identificato</t>
        </is>
      </c>
      <c r="N9" s="8">
        <f>WORKDAY(Piano!$J$3,45)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Degrado nascosto scoperto durante le ispezioni</t>
        </is>
      </c>
      <c r="C10" s="6" t="inlineStr">
        <is>
          <t xml:space="preserve">Infiltrazioni, distacchi di facciata o strutture ammalorate richiedono lavori che il canone non copre e che il committente non ha a bilancio.</t>
        </is>
      </c>
      <c r="D10" s="5" t="inlineStr">
        <is>
          <t xml:space="preserve">Patrimonio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Scalare</t>
        </is>
      </c>
      <c r="K10" s="6" t="inlineStr">
        <is>
          <t xml:space="preserve">Messa in sicurezza immediata e segnalazione scritta al committente lo stesso giorno, con un preventivo e le priorità; i casi gravi nella relazione annuale.</t>
        </is>
      </c>
      <c r="L10" s="6" t="inlineStr">
        <is>
          <t xml:space="preserve">Ispezione di facciate, balconi e parapetti; Ispezione delle coperture e delle linee vita; Preventivi degli interventi straordinari</t>
        </is>
      </c>
      <c r="M10" s="5" t="inlineStr">
        <is>
          <t xml:space="preserve">Identificato</t>
        </is>
      </c>
      <c r="N10" s="8">
        <f>WORKDAY(Piano!$J$3,110)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Manutenzione programmata di un patrimonio immobiliare: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anno di contratto di manutenzione: presa in consegna, piano annuale, impianti, coperture, verifiche di legge, pronto intervento e rapporti trimestrali.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HYPERLINK("https://keenhour.com/modelli/manutenzione-patrimonio","Il modello «Manutenzione programmata di un patrimonio immobiliare» nella galleria")</f>
      </c>
    </row>
    <row r="20">
      <c r="B20" s="29">
        <f>HYPERLINK("https://keenhour.com/modelli/manutenzione-patrimonio/usa","Usa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Manutenzione programmata di un patrimonio immobiliare</dc:title>
  <dc:creator>KeenHour</dc:creator>
  <dc:language>it-IT</dc:language>
</cp:coreProperties>
</file>