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iano" sheetId="1" r:id="rId1"/>
    <sheet name="Registro" sheetId="2" r:id="rId2"/>
    <sheet name="Matrice" sheetId="3" r:id="rId3"/>
    <sheet name="Scale" sheetId="4" r:id="rId4"/>
    <sheet name="Istruzioni" sheetId="5" r:id="rId5"/>
  </sheets>
  <definedNames>
    <definedName name="_xlnm.Print_Titles" localSheetId="0">'Piano'!$5:$5</definedName>
    <definedName name="_xlnm.Print_Titles" localSheetId="1">'Registro'!$5:$5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%"/>
    <numFmt numFmtId="166" formatCode="d mmm"/>
    <numFmt numFmtId="167" formatCode="d"/>
    <numFmt numFmtId="168" formatCode="0;-0;;@"/>
  </numFmts>
  <fonts count="15">
    <font>
      <sz val="11"/>
      <name val="Calibri"/>
    </font>
    <font>
      <b/>
      <sz val="18"/>
      <color rgb="FF131A1C"/>
      <name val="Calibri"/>
    </font>
    <font>
      <i/>
      <sz val="10"/>
      <color rgb="FF5B686E"/>
      <name val="Calibri"/>
    </font>
    <font>
      <b/>
      <sz val="10"/>
      <color rgb="FF435055"/>
      <name val="Calibri"/>
    </font>
    <font>
      <b/>
      <sz val="10"/>
      <color rgb="FFFFFFFF"/>
      <name val="Calibri"/>
    </font>
    <font>
      <sz val="11"/>
      <color rgb="FF5B686E"/>
      <name val="Calibri"/>
    </font>
    <font>
      <b/>
      <sz val="14"/>
      <color rgb="FF131A1C"/>
      <name val="Calibri"/>
    </font>
    <font>
      <b/>
      <sz val="9"/>
      <color rgb="FF435055"/>
      <name val="Calibri"/>
    </font>
    <font>
      <sz val="9"/>
      <color rgb="FF5B686E"/>
      <name val="Calibri"/>
    </font>
    <font>
      <b/>
      <sz val="13"/>
      <color rgb="FF1B5A31"/>
      <name val="Calibri"/>
    </font>
    <font>
      <b/>
      <sz val="13"/>
      <color rgb="FF4F3900"/>
      <name val="Calibri"/>
    </font>
    <font>
      <b/>
      <sz val="13"/>
      <color rgb="FF4E2300"/>
      <name val="Calibri"/>
    </font>
    <font>
      <b/>
      <sz val="13"/>
      <color rgb="FFFFFFFF"/>
      <name val="Calibri"/>
    </font>
    <font>
      <b/>
      <sz val="12"/>
      <color rgb="FF0B6B6E"/>
      <name val="Calibri"/>
    </font>
    <font>
      <b/>
      <sz val="11"/>
      <color rgb="FF0B6B6E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0B6B6E"/>
        <bgColor indexed="64"/>
      </patternFill>
    </fill>
    <fill>
      <patternFill patternType="solid">
        <fgColor rgb="FFF0F3F4"/>
        <bgColor indexed="64"/>
      </patternFill>
    </fill>
    <fill>
      <patternFill patternType="solid">
        <fgColor rgb="FFE2F3E7"/>
        <bgColor indexed="64"/>
      </patternFill>
    </fill>
    <fill>
      <patternFill patternType="solid">
        <fgColor rgb="FFEFCD62"/>
        <bgColor indexed="64"/>
      </patternFill>
    </fill>
    <fill>
      <patternFill patternType="solid">
        <fgColor rgb="FFEC9655"/>
        <bgColor indexed="64"/>
      </patternFill>
    </fill>
    <fill>
      <patternFill patternType="solid">
        <fgColor rgb="FFB9252C"/>
        <bgColor indexed="64"/>
      </patternFill>
    </fill>
    <fill>
      <patternFill patternType="solid">
        <fgColor rgb="FF9FD5D1"/>
        <bgColor indexed="64"/>
      </patternFill>
    </fill>
    <fill>
      <patternFill patternType="solid">
        <fgColor rgb="FFD13A3A"/>
        <bgColor indexed="64"/>
      </patternFill>
    </fill>
    <fill>
      <patternFill patternType="solid">
        <fgColor rgb="FF131A1C"/>
        <bgColor indexed="64"/>
      </patternFill>
    </fill>
    <fill>
      <patternFill patternType="solid">
        <fgColor rgb="FFDBEFEE"/>
        <bgColor indexed="64"/>
      </patternFill>
    </fill>
  </fills>
  <borders count="3">
    <border>
      <left/>
      <right/>
      <top/>
      <bottom/>
      <diagonal/>
    </border>
    <border>
      <left style="thin">
        <color rgb="FFD4DCDE"/>
      </left>
      <right style="thin">
        <color rgb="FFD4DCDE"/>
      </right>
      <top style="thin">
        <color rgb="FFD4DCDE"/>
      </top>
      <bottom style="thin">
        <color rgb="FFD4DCDE"/>
      </bottom>
      <diagonal/>
    </border>
    <border>
      <left/>
      <right/>
      <top/>
      <bottom style="thin">
        <color rgb="FFD4DCDE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/>
    </xf>
    <xf numFmtId="164" fontId="0" fillId="0" borderId="1" xfId="0" applyNumberFormat="1" applyFont="1" applyBorder="1" applyAlignment="1">
      <alignment horizontal="center" vertical="top"/>
    </xf>
    <xf numFmtId="165" fontId="0" fillId="0" borderId="1" xfId="0" applyNumberFormat="1" applyFont="1" applyBorder="1" applyAlignment="1">
      <alignment horizontal="center" vertical="top"/>
    </xf>
    <xf numFmtId="0" fontId="0" fillId="3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164" fontId="0" fillId="3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6" fillId="0" borderId="0" xfId="0" applyFont="1" applyAlignment="1">
      <alignment horizontal="center" vertical="center"/>
    </xf>
    <xf numFmtId="166" fontId="7" fillId="0" borderId="2" xfId="0" applyNumberFormat="1" applyFont="1" applyBorder="1"/>
    <xf numFmtId="167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68" fontId="9" fillId="4" borderId="1" xfId="0" applyNumberFormat="1" applyFont="1" applyFill="1" applyBorder="1" applyAlignment="1">
      <alignment horizontal="center" vertical="center"/>
    </xf>
    <xf numFmtId="168" fontId="10" fillId="5" borderId="1" xfId="0" applyNumberFormat="1" applyFont="1" applyFill="1" applyBorder="1" applyAlignment="1">
      <alignment horizontal="center" vertical="center"/>
    </xf>
    <xf numFmtId="168" fontId="11" fillId="6" borderId="1" xfId="0" applyNumberFormat="1" applyFont="1" applyFill="1" applyBorder="1" applyAlignment="1">
      <alignment horizontal="center" vertical="center"/>
    </xf>
    <xf numFmtId="168" fontId="12" fillId="7" borderId="1" xfId="0" applyNumberFormat="1" applyFont="1" applyFill="1" applyBorder="1" applyAlignment="1">
      <alignment horizontal="center" vertical="center"/>
    </xf>
    <xf numFmtId="0" fontId="0" fillId="8" borderId="0" xfId="0" applyFont="1" applyFill="1"/>
    <xf numFmtId="0" fontId="0" fillId="2" borderId="0" xfId="0" applyFont="1" applyFill="1"/>
    <xf numFmtId="0" fontId="0" fillId="9" borderId="0" xfId="0" applyFont="1" applyFill="1"/>
    <xf numFmtId="0" fontId="0" fillId="10" borderId="0" xfId="0" applyFont="1" applyFill="1"/>
    <xf numFmtId="0" fontId="0" fillId="11" borderId="0" xfId="0" applyFont="1" applyFill="1"/>
    <xf numFmtId="0" fontId="13" fillId="0" borderId="0" xfId="0" applyFont="1"/>
    <xf numFmtId="0" fontId="0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13">
    <dxf>
      <font>
        <b/>
        <color rgb="FF1B5A31"/>
      </font>
      <fill>
        <patternFill>
          <bgColor rgb="FFE2F3E7"/>
        </patternFill>
      </fill>
    </dxf>
    <dxf>
      <font>
        <b/>
        <color rgb="FF4F3900"/>
      </font>
      <fill>
        <patternFill>
          <bgColor rgb="FFEFCD62"/>
        </patternFill>
      </fill>
    </dxf>
    <dxf>
      <font>
        <b/>
        <color rgb="FF4E2300"/>
      </font>
      <fill>
        <patternFill>
          <bgColor rgb="FFEC9655"/>
        </patternFill>
      </fill>
    </dxf>
    <dxf>
      <font>
        <b/>
        <color rgb="FFFFFFFF"/>
      </font>
      <fill>
        <patternFill>
          <bgColor rgb="FFB9252C"/>
        </patternFill>
      </fill>
    </dxf>
    <dxf>
      <font>
        <b/>
        <color rgb="FFA01F22"/>
      </font>
    </dxf>
    <dxf>
      <font>
        <b/>
        <color rgb="FF2E8F4D"/>
      </font>
    </dxf>
    <dxf>
      <fill>
        <patternFill>
          <bgColor rgb="FF131A1C"/>
        </patternFill>
      </fill>
    </dxf>
    <dxf>
      <fill>
        <patternFill>
          <bgColor rgb="FFD13A3A"/>
        </patternFill>
      </fill>
    </dxf>
    <dxf>
      <fill>
        <patternFill>
          <bgColor rgb="FF0B6B6E"/>
        </patternFill>
      </fill>
    </dxf>
    <dxf>
      <fill>
        <patternFill>
          <bgColor rgb="FF9FD5D1"/>
        </patternFill>
      </fill>
    </dxf>
    <dxf>
      <fill>
        <patternFill>
          <bgColor rgb="FFDBEFEE"/>
        </patternFill>
      </fill>
    </dxf>
    <dxf>
      <font>
        <b/>
        <color rgb="FFFFFFFF"/>
      </font>
      <fill>
        <patternFill>
          <bgColor rgb="FF0B6B6E"/>
        </patternFill>
      </fill>
    </dxf>
    <dxf>
      <fill>
        <patternFill>
          <bgColor rgb="FFE7ECEE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5" customWidth="1"/>
    <col min="2" max="2" width="34" customWidth="1"/>
    <col min="3" max="3" width="16" customWidth="1"/>
    <col min="4" max="4" width="11" customWidth="1"/>
    <col min="5" max="5" width="10" customWidth="1"/>
    <col min="6" max="6" width="11" customWidth="1"/>
    <col min="7" max="7" width="10" customWidth="1"/>
    <col min="8" max="8" width="10" customWidth="1"/>
    <col min="9" max="9" width="11" customWidth="1"/>
    <col min="10" max="10" width="11" customWidth="1"/>
    <col min="11" max="11" width="12" customWidth="1"/>
    <col min="12" max="12" width="3.2" customWidth="1"/>
    <col min="13" max="13" width="3.2" customWidth="1"/>
    <col min="14" max="14" width="3.2" customWidth="1"/>
    <col min="15" max="15" width="3.2" customWidth="1"/>
    <col min="16" max="16" width="3.2" customWidth="1"/>
    <col min="17" max="17" width="3.2" customWidth="1"/>
    <col min="18" max="18" width="3.2" customWidth="1"/>
    <col min="19" max="19" width="3.2" customWidth="1"/>
    <col min="20" max="20" width="3.2" customWidth="1"/>
    <col min="21" max="21" width="3.2" customWidth="1"/>
    <col min="22" max="22" width="3.2" customWidth="1"/>
    <col min="23" max="23" width="3.2" customWidth="1"/>
    <col min="24" max="24" width="3.2" customWidth="1"/>
    <col min="25" max="25" width="3.2" customWidth="1"/>
    <col min="26" max="26" width="3.2" customWidth="1"/>
    <col min="27" max="27" width="3.2" customWidth="1"/>
    <col min="28" max="28" width="3.2" customWidth="1"/>
    <col min="29" max="29" width="3.2" customWidth="1"/>
    <col min="30" max="30" width="3.2" customWidth="1"/>
    <col min="31" max="31" width="3.2" customWidth="1"/>
    <col min="32" max="32" width="3.2" customWidth="1"/>
    <col min="33" max="33" width="3.2" customWidth="1"/>
    <col min="34" max="34" width="3.2" customWidth="1"/>
    <col min="35" max="35" width="3.2" customWidth="1"/>
    <col min="36" max="36" width="3.2" customWidth="1"/>
    <col min="37" max="37" width="3.2" customWidth="1"/>
    <col min="38" max="38" width="3.2" customWidth="1"/>
    <col min="39" max="39" width="3.2" customWidth="1"/>
    <col min="40" max="40" width="3.2" customWidth="1"/>
    <col min="41" max="41" width="3.2" customWidth="1"/>
    <col min="42" max="42" width="3.2" customWidth="1"/>
    <col min="43" max="43" width="3.2" customWidth="1"/>
    <col min="44" max="44" width="3.2" customWidth="1"/>
    <col min="45" max="45" width="3.2" customWidth="1"/>
    <col min="46" max="46" width="3.2" customWidth="1"/>
    <col min="47" max="47" width="3.2" customWidth="1"/>
    <col min="48" max="48" width="3.2" customWidth="1"/>
    <col min="49" max="49" width="3.2" customWidth="1"/>
    <col min="50" max="50" width="3.2" customWidth="1"/>
    <col min="51" max="51" width="3.2" customWidth="1"/>
    <col min="52" max="52" width="3.2" customWidth="1"/>
    <col min="53" max="53" width="3.2" customWidth="1"/>
    <col min="54" max="54" width="3.2" customWidth="1"/>
    <col min="55" max="55" width="3.2" customWidth="1"/>
    <col min="56" max="56" width="3.2" customWidth="1"/>
    <col min="57" max="57" width="3.2" customWidth="1"/>
    <col min="58" max="58" width="3.2" customWidth="1"/>
    <col min="59" max="59" width="3.2" customWidth="1"/>
    <col min="60" max="60" width="3.2" customWidth="1"/>
    <col min="61" max="61" width="3.2" customWidth="1"/>
    <col min="62" max="62" width="3.2" customWidth="1"/>
    <col min="63" max="63" width="3.2" customWidth="1"/>
    <col min="64" max="64" width="3.2" customWidth="1"/>
    <col min="65" max="65" width="3.2" customWidth="1"/>
    <col min="66" max="66" width="3.2" customWidth="1"/>
    <col min="67" max="67" width="3.2" customWidth="1"/>
    <col min="68" max="68" width="3.2" customWidth="1"/>
    <col min="69" max="69" width="3.2" customWidth="1"/>
    <col min="70" max="70" width="3.2" customWidth="1"/>
    <col min="71" max="71" width="3.2" customWidth="1"/>
    <col min="72" max="72" width="3.2" customWidth="1"/>
    <col min="73" max="73" width="3.2" customWidth="1"/>
    <col min="74" max="74" width="3.2" customWidth="1"/>
    <col min="75" max="75" width="3.2" customWidth="1"/>
    <col min="76" max="76" width="3.2" customWidth="1"/>
    <col min="77" max="77" width="3.2" customWidth="1"/>
    <col min="78" max="78" width="3.2" customWidth="1"/>
    <col min="79" max="79" width="3.2" customWidth="1"/>
    <col min="80" max="80" width="3.2" customWidth="1"/>
    <col min="81" max="81" width="3.2" customWidth="1"/>
    <col min="82" max="82" width="3.2" customWidth="1"/>
    <col min="83" max="83" width="3.2" customWidth="1"/>
    <col min="84" max="84" width="3.2" customWidth="1"/>
    <col min="85" max="85" width="3.2" customWidth="1"/>
    <col min="86" max="86" width="3.2" customWidth="1"/>
    <col min="87" max="87" width="3.2" customWidth="1"/>
    <col min="88" max="88" width="3.2" customWidth="1"/>
    <col min="89" max="89" width="3.2" customWidth="1"/>
    <col min="90" max="90" width="3.2" customWidth="1"/>
    <col min="91" max="91" width="3.2" customWidth="1"/>
    <col min="92" max="92" width="3.2" customWidth="1"/>
    <col min="93" max="93" width="3.2" customWidth="1"/>
    <col min="94" max="94" width="3.2" customWidth="1"/>
    <col min="95" max="95" width="3.2" customWidth="1"/>
    <col min="96" max="96" width="3.2" customWidth="1"/>
    <col min="97" max="97" width="3.2" customWidth="1"/>
    <col min="98" max="98" width="3.2" customWidth="1"/>
    <col min="99" max="99" width="3.2" customWidth="1"/>
    <col min="100" max="100" width="3.2" customWidth="1"/>
    <col min="101" max="101" width="3.2" customWidth="1"/>
    <col min="102" max="102" width="3.2" customWidth="1"/>
    <col min="103" max="103" width="3.2" customWidth="1"/>
    <col min="104" max="104" width="3.2" customWidth="1"/>
    <col min="105" max="105" width="3.2" customWidth="1"/>
    <col min="106" max="106" width="3.2" customWidth="1"/>
    <col min="107" max="107" width="3.2" customWidth="1"/>
    <col min="108" max="108" width="3.2" customWidth="1"/>
    <col min="109" max="109" width="3.2" customWidth="1"/>
    <col min="110" max="110" width="3.2" customWidth="1"/>
    <col min="111" max="111" width="3.2" customWidth="1"/>
    <col min="112" max="112" width="3.2" customWidth="1"/>
    <col min="113" max="113" width="3.2" customWidth="1"/>
    <col min="114" max="114" width="3.2" customWidth="1"/>
    <col min="115" max="115" width="3.2" customWidth="1"/>
    <col min="116" max="116" width="3.2" customWidth="1"/>
    <col min="117" max="117" width="3.2" customWidth="1"/>
    <col min="118" max="118" width="3.2" customWidth="1"/>
    <col min="119" max="119" width="3.2" customWidth="1"/>
    <col min="120" max="120" width="3.2" customWidth="1"/>
    <col min="121" max="121" width="3.2" customWidth="1"/>
    <col min="122" max="122" width="3.2" customWidth="1"/>
    <col min="123" max="123" width="3.2" customWidth="1"/>
    <col min="124" max="124" width="3.2" customWidth="1"/>
    <col min="125" max="125" width="3.2" customWidth="1"/>
    <col min="126" max="126" width="3.2" customWidth="1"/>
    <col min="127" max="127" width="3.2" customWidth="1"/>
    <col min="128" max="128" width="3.2" customWidth="1"/>
    <col min="129" max="129" width="3.2" customWidth="1"/>
    <col min="130" max="130" width="3.2" customWidth="1"/>
  </cols>
  <sheetData>
    <row r="1" ht="34" customHeight="1"/>
    <row r="2" ht="28" customHeight="1">
      <c r="A2" s="1" t="inlineStr">
        <is>
          <t xml:space="preserve">Migrazione di un e-commerce su una nuova piattaforma</t>
        </is>
      </c>
    </row>
    <row r="3" ht="20" customHeight="1">
      <c r="B3" s="3" t="inlineStr">
        <is>
          <t xml:space="preserve">Progetto</t>
        </is>
      </c>
      <c r="C3" s="5" t="inlineStr">
        <is>
          <t xml:space="preserve">Migrazione dell'e-commerce</t>
        </is>
      </c>
      <c r="D3" s="5"/>
      <c r="E3" s="5"/>
      <c r="F3" s="5"/>
      <c r="H3" s="3" t="inlineStr">
        <is>
          <t xml:space="preserve">Giorno 0 del piano</t>
        </is>
      </c>
      <c r="J3" s="8">
        <f>TODAY()-WEEKDAY(TODAY(),3)+7</f>
      </c>
      <c r="L3" s="22"/>
      <c r="N3" s="2" t="inlineStr">
        <is>
          <t xml:space="preserve">Da fare</t>
        </is>
      </c>
      <c r="T3" s="23"/>
      <c r="V3" s="2" t="inlineStr">
        <is>
          <t xml:space="preserve">Fatto</t>
        </is>
      </c>
      <c r="AB3" s="24"/>
      <c r="AD3" s="2" t="inlineStr">
        <is>
          <t xml:space="preserve">In ritardo</t>
        </is>
      </c>
      <c r="AJ3" s="25"/>
      <c r="AL3" s="2" t="inlineStr">
        <is>
          <t xml:space="preserve">Milestone</t>
        </is>
      </c>
      <c r="AR3" s="26"/>
      <c r="AT3" s="2" t="inlineStr">
        <is>
          <t xml:space="preserve">Oggi</t>
        </is>
      </c>
    </row>
    <row r="4" ht="18" customHeight="1">
      <c r="A4" s="2" t="inlineStr">
        <is>
          <t xml:space="preserve">Le celle bianche si compilano, quelle grigie si calcolano. Come si usa: foglio «Istruzioni».</t>
        </is>
      </c>
      <c r="L4" s="15">
        <f>L5</f>
      </c>
      <c r="M4" s="15"/>
      <c r="N4" s="15"/>
      <c r="O4" s="15"/>
      <c r="P4" s="15"/>
      <c r="Q4" s="15"/>
      <c r="R4" s="15"/>
      <c r="S4" s="15">
        <f>S5</f>
      </c>
      <c r="T4" s="15"/>
      <c r="U4" s="15"/>
      <c r="V4" s="15"/>
      <c r="W4" s="15"/>
      <c r="X4" s="15"/>
      <c r="Y4" s="15"/>
      <c r="Z4" s="15">
        <f>Z5</f>
      </c>
      <c r="AA4" s="15"/>
      <c r="AB4" s="15"/>
      <c r="AC4" s="15"/>
      <c r="AD4" s="15"/>
      <c r="AE4" s="15"/>
      <c r="AF4" s="15"/>
      <c r="AG4" s="15">
        <f>AG5</f>
      </c>
      <c r="AH4" s="15"/>
      <c r="AI4" s="15"/>
      <c r="AJ4" s="15"/>
      <c r="AK4" s="15"/>
      <c r="AL4" s="15"/>
      <c r="AM4" s="15"/>
      <c r="AN4" s="15">
        <f>AN5</f>
      </c>
      <c r="AO4" s="15"/>
      <c r="AP4" s="15"/>
      <c r="AQ4" s="15"/>
      <c r="AR4" s="15"/>
      <c r="AS4" s="15"/>
      <c r="AT4" s="15"/>
      <c r="AU4" s="15">
        <f>AU5</f>
      </c>
      <c r="AV4" s="15"/>
      <c r="AW4" s="15"/>
      <c r="AX4" s="15"/>
      <c r="AY4" s="15"/>
      <c r="AZ4" s="15"/>
      <c r="BA4" s="15"/>
      <c r="BB4" s="15">
        <f>BB5</f>
      </c>
      <c r="BC4" s="15"/>
      <c r="BD4" s="15"/>
      <c r="BE4" s="15"/>
      <c r="BF4" s="15"/>
      <c r="BG4" s="15"/>
      <c r="BH4" s="15"/>
      <c r="BI4" s="15">
        <f>BI5</f>
      </c>
      <c r="BJ4" s="15"/>
      <c r="BK4" s="15"/>
      <c r="BL4" s="15"/>
      <c r="BM4" s="15"/>
      <c r="BN4" s="15"/>
      <c r="BO4" s="15"/>
      <c r="BP4" s="15">
        <f>BP5</f>
      </c>
      <c r="BQ4" s="15"/>
      <c r="BR4" s="15"/>
      <c r="BS4" s="15"/>
      <c r="BT4" s="15"/>
      <c r="BU4" s="15"/>
      <c r="BV4" s="15"/>
      <c r="BW4" s="15">
        <f>BW5</f>
      </c>
      <c r="BX4" s="15"/>
      <c r="BY4" s="15"/>
      <c r="BZ4" s="15"/>
      <c r="CA4" s="15"/>
      <c r="CB4" s="15"/>
      <c r="CC4" s="15"/>
      <c r="CD4" s="15">
        <f>CD5</f>
      </c>
      <c r="CE4" s="15"/>
      <c r="CF4" s="15"/>
      <c r="CG4" s="15"/>
      <c r="CH4" s="15"/>
      <c r="CI4" s="15"/>
      <c r="CJ4" s="15"/>
      <c r="CK4" s="15">
        <f>CK5</f>
      </c>
      <c r="CL4" s="15"/>
      <c r="CM4" s="15"/>
      <c r="CN4" s="15"/>
      <c r="CO4" s="15"/>
      <c r="CP4" s="15"/>
      <c r="CQ4" s="15"/>
      <c r="CR4" s="15">
        <f>CR5</f>
      </c>
      <c r="CS4" s="15"/>
      <c r="CT4" s="15"/>
      <c r="CU4" s="15"/>
      <c r="CV4" s="15"/>
      <c r="CW4" s="15"/>
      <c r="CX4" s="15"/>
      <c r="CY4" s="15">
        <f>CY5</f>
      </c>
      <c r="CZ4" s="15"/>
      <c r="DA4" s="15"/>
      <c r="DB4" s="15"/>
      <c r="DC4" s="15"/>
      <c r="DD4" s="15"/>
      <c r="DE4" s="15"/>
      <c r="DF4" s="15">
        <f>DF5</f>
      </c>
      <c r="DG4" s="15"/>
      <c r="DH4" s="15"/>
      <c r="DI4" s="15"/>
      <c r="DJ4" s="15"/>
      <c r="DK4" s="15"/>
      <c r="DL4" s="15"/>
      <c r="DM4" s="15">
        <f>DM5</f>
      </c>
      <c r="DN4" s="15"/>
      <c r="DO4" s="15"/>
      <c r="DP4" s="15"/>
      <c r="DQ4" s="15"/>
      <c r="DR4" s="15"/>
      <c r="DS4" s="15"/>
      <c r="DT4" s="15">
        <f>DT5</f>
      </c>
      <c r="DU4" s="15"/>
      <c r="DV4" s="15"/>
      <c r="DW4" s="15"/>
      <c r="DX4" s="15"/>
      <c r="DY4" s="15"/>
      <c r="DZ4" s="15"/>
    </row>
    <row r="5" ht="32" customHeight="1">
      <c r="A5" s="4" t="inlineStr">
        <is>
          <t xml:space="preserve">N°</t>
        </is>
      </c>
      <c r="B5" s="4" t="inlineStr">
        <is>
          <t xml:space="preserve">Task</t>
        </is>
      </c>
      <c r="C5" s="4" t="inlineStr">
        <is>
          <t xml:space="preserve">Fase</t>
        </is>
      </c>
      <c r="D5" s="4" t="inlineStr">
        <is>
          <t xml:space="preserve">Inizio</t>
        </is>
      </c>
      <c r="E5" s="4" t="inlineStr">
        <is>
          <t xml:space="preserve">Durata (giorni lav.)</t>
        </is>
      </c>
      <c r="F5" s="4" t="inlineStr">
        <is>
          <t xml:space="preserve">Scadenza</t>
        </is>
      </c>
      <c r="G5" s="4" t="inlineStr">
        <is>
          <t xml:space="preserve">Dipende da (N°)</t>
        </is>
      </c>
      <c r="H5" s="4" t="inlineStr">
        <is>
          <t xml:space="preserve">Milestone</t>
        </is>
      </c>
      <c r="I5" s="4" t="inlineStr">
        <is>
          <t xml:space="preserve">Completato</t>
        </is>
      </c>
      <c r="J5" s="4" t="inlineStr">
        <is>
          <t xml:space="preserve">Scadenza baseline</t>
        </is>
      </c>
      <c r="K5" s="4" t="inlineStr">
        <is>
          <t xml:space="preserve">Scostamento (giorni)</t>
        </is>
      </c>
      <c r="L5" s="16">
        <f>$J$3</f>
      </c>
      <c r="M5" s="16">
        <f>L5+1</f>
      </c>
      <c r="N5" s="16">
        <f>M5+1</f>
      </c>
      <c r="O5" s="16">
        <f>N5+1</f>
      </c>
      <c r="P5" s="16">
        <f>O5+1</f>
      </c>
      <c r="Q5" s="16">
        <f>P5+1</f>
      </c>
      <c r="R5" s="16">
        <f>Q5+1</f>
      </c>
      <c r="S5" s="16">
        <f>R5+1</f>
      </c>
      <c r="T5" s="16">
        <f>S5+1</f>
      </c>
      <c r="U5" s="16">
        <f>T5+1</f>
      </c>
      <c r="V5" s="16">
        <f>U5+1</f>
      </c>
      <c r="W5" s="16">
        <f>V5+1</f>
      </c>
      <c r="X5" s="16">
        <f>W5+1</f>
      </c>
      <c r="Y5" s="16">
        <f>X5+1</f>
      </c>
      <c r="Z5" s="16">
        <f>Y5+1</f>
      </c>
      <c r="AA5" s="16">
        <f>Z5+1</f>
      </c>
      <c r="AB5" s="16">
        <f>AA5+1</f>
      </c>
      <c r="AC5" s="16">
        <f>AB5+1</f>
      </c>
      <c r="AD5" s="16">
        <f>AC5+1</f>
      </c>
      <c r="AE5" s="16">
        <f>AD5+1</f>
      </c>
      <c r="AF5" s="16">
        <f>AE5+1</f>
      </c>
      <c r="AG5" s="16">
        <f>AF5+1</f>
      </c>
      <c r="AH5" s="16">
        <f>AG5+1</f>
      </c>
      <c r="AI5" s="16">
        <f>AH5+1</f>
      </c>
      <c r="AJ5" s="16">
        <f>AI5+1</f>
      </c>
      <c r="AK5" s="16">
        <f>AJ5+1</f>
      </c>
      <c r="AL5" s="16">
        <f>AK5+1</f>
      </c>
      <c r="AM5" s="16">
        <f>AL5+1</f>
      </c>
      <c r="AN5" s="16">
        <f>AM5+1</f>
      </c>
      <c r="AO5" s="16">
        <f>AN5+1</f>
      </c>
      <c r="AP5" s="16">
        <f>AO5+1</f>
      </c>
      <c r="AQ5" s="16">
        <f>AP5+1</f>
      </c>
      <c r="AR5" s="16">
        <f>AQ5+1</f>
      </c>
      <c r="AS5" s="16">
        <f>AR5+1</f>
      </c>
      <c r="AT5" s="16">
        <f>AS5+1</f>
      </c>
      <c r="AU5" s="16">
        <f>AT5+1</f>
      </c>
      <c r="AV5" s="16">
        <f>AU5+1</f>
      </c>
      <c r="AW5" s="16">
        <f>AV5+1</f>
      </c>
      <c r="AX5" s="16">
        <f>AW5+1</f>
      </c>
      <c r="AY5" s="16">
        <f>AX5+1</f>
      </c>
      <c r="AZ5" s="16">
        <f>AY5+1</f>
      </c>
      <c r="BA5" s="16">
        <f>AZ5+1</f>
      </c>
      <c r="BB5" s="16">
        <f>BA5+1</f>
      </c>
      <c r="BC5" s="16">
        <f>BB5+1</f>
      </c>
      <c r="BD5" s="16">
        <f>BC5+1</f>
      </c>
      <c r="BE5" s="16">
        <f>BD5+1</f>
      </c>
      <c r="BF5" s="16">
        <f>BE5+1</f>
      </c>
      <c r="BG5" s="16">
        <f>BF5+1</f>
      </c>
      <c r="BH5" s="16">
        <f>BG5+1</f>
      </c>
      <c r="BI5" s="16">
        <f>BH5+1</f>
      </c>
      <c r="BJ5" s="16">
        <f>BI5+1</f>
      </c>
      <c r="BK5" s="16">
        <f>BJ5+1</f>
      </c>
      <c r="BL5" s="16">
        <f>BK5+1</f>
      </c>
      <c r="BM5" s="16">
        <f>BL5+1</f>
      </c>
      <c r="BN5" s="16">
        <f>BM5+1</f>
      </c>
      <c r="BO5" s="16">
        <f>BN5+1</f>
      </c>
      <c r="BP5" s="16">
        <f>BO5+1</f>
      </c>
      <c r="BQ5" s="16">
        <f>BP5+1</f>
      </c>
      <c r="BR5" s="16">
        <f>BQ5+1</f>
      </c>
      <c r="BS5" s="16">
        <f>BR5+1</f>
      </c>
      <c r="BT5" s="16">
        <f>BS5+1</f>
      </c>
      <c r="BU5" s="16">
        <f>BT5+1</f>
      </c>
      <c r="BV5" s="16">
        <f>BU5+1</f>
      </c>
      <c r="BW5" s="16">
        <f>BV5+1</f>
      </c>
      <c r="BX5" s="16">
        <f>BW5+1</f>
      </c>
      <c r="BY5" s="16">
        <f>BX5+1</f>
      </c>
      <c r="BZ5" s="16">
        <f>BY5+1</f>
      </c>
      <c r="CA5" s="16">
        <f>BZ5+1</f>
      </c>
      <c r="CB5" s="16">
        <f>CA5+1</f>
      </c>
      <c r="CC5" s="16">
        <f>CB5+1</f>
      </c>
      <c r="CD5" s="16">
        <f>CC5+1</f>
      </c>
      <c r="CE5" s="16">
        <f>CD5+1</f>
      </c>
      <c r="CF5" s="16">
        <f>CE5+1</f>
      </c>
      <c r="CG5" s="16">
        <f>CF5+1</f>
      </c>
      <c r="CH5" s="16">
        <f>CG5+1</f>
      </c>
      <c r="CI5" s="16">
        <f>CH5+1</f>
      </c>
      <c r="CJ5" s="16">
        <f>CI5+1</f>
      </c>
      <c r="CK5" s="16">
        <f>CJ5+1</f>
      </c>
      <c r="CL5" s="16">
        <f>CK5+1</f>
      </c>
      <c r="CM5" s="16">
        <f>CL5+1</f>
      </c>
      <c r="CN5" s="16">
        <f>CM5+1</f>
      </c>
      <c r="CO5" s="16">
        <f>CN5+1</f>
      </c>
      <c r="CP5" s="16">
        <f>CO5+1</f>
      </c>
      <c r="CQ5" s="16">
        <f>CP5+1</f>
      </c>
      <c r="CR5" s="16">
        <f>CQ5+1</f>
      </c>
      <c r="CS5" s="16">
        <f>CR5+1</f>
      </c>
      <c r="CT5" s="16">
        <f>CS5+1</f>
      </c>
      <c r="CU5" s="16">
        <f>CT5+1</f>
      </c>
      <c r="CV5" s="16">
        <f>CU5+1</f>
      </c>
      <c r="CW5" s="16">
        <f>CV5+1</f>
      </c>
      <c r="CX5" s="16">
        <f>CW5+1</f>
      </c>
      <c r="CY5" s="16">
        <f>CX5+1</f>
      </c>
      <c r="CZ5" s="16">
        <f>CY5+1</f>
      </c>
      <c r="DA5" s="16">
        <f>CZ5+1</f>
      </c>
      <c r="DB5" s="16">
        <f>DA5+1</f>
      </c>
      <c r="DC5" s="16">
        <f>DB5+1</f>
      </c>
      <c r="DD5" s="16">
        <f>DC5+1</f>
      </c>
      <c r="DE5" s="16">
        <f>DD5+1</f>
      </c>
      <c r="DF5" s="16">
        <f>DE5+1</f>
      </c>
      <c r="DG5" s="16">
        <f>DF5+1</f>
      </c>
      <c r="DH5" s="16">
        <f>DG5+1</f>
      </c>
      <c r="DI5" s="16">
        <f>DH5+1</f>
      </c>
      <c r="DJ5" s="16">
        <f>DI5+1</f>
      </c>
      <c r="DK5" s="16">
        <f>DJ5+1</f>
      </c>
      <c r="DL5" s="16">
        <f>DK5+1</f>
      </c>
      <c r="DM5" s="16">
        <f>DL5+1</f>
      </c>
      <c r="DN5" s="16">
        <f>DM5+1</f>
      </c>
      <c r="DO5" s="16">
        <f>DN5+1</f>
      </c>
      <c r="DP5" s="16">
        <f>DO5+1</f>
      </c>
      <c r="DQ5" s="16">
        <f>DP5+1</f>
      </c>
      <c r="DR5" s="16">
        <f>DQ5+1</f>
      </c>
      <c r="DS5" s="16">
        <f>DR5+1</f>
      </c>
      <c r="DT5" s="16">
        <f>DS5+1</f>
      </c>
      <c r="DU5" s="16">
        <f>DT5+1</f>
      </c>
      <c r="DV5" s="16">
        <f>DU5+1</f>
      </c>
      <c r="DW5" s="16">
        <f>DV5+1</f>
      </c>
      <c r="DX5" s="16">
        <f>DW5+1</f>
      </c>
      <c r="DY5" s="16">
        <f>DX5+1</f>
      </c>
      <c r="DZ5" s="16">
        <f>DY5+1</f>
      </c>
    </row>
    <row r="6">
      <c r="A6" s="11">
        <f>IF(B6="","",ROW()-5)</f>
      </c>
      <c r="B6" s="6" t="inlineStr">
        <is>
          <t xml:space="preserve">Contratto firmato</t>
        </is>
      </c>
      <c r="C6" s="5" t="inlineStr">
        <is>
          <t xml:space="preserve">Analisi della piattaforma attuale</t>
        </is>
      </c>
      <c r="D6" s="8">
        <f>WORKDAY($J$3,0)</f>
      </c>
      <c r="E6" s="7">
        <v>0</v>
      </c>
      <c r="F6" s="12">
        <f>IF(OR(D6="",E6=""),"",WORKDAY(D6,MAX(E6,1)-1))</f>
      </c>
      <c r="G6" s="7"/>
      <c r="H6" s="7" t="inlineStr">
        <is>
          <t xml:space="preserve">Sì</t>
        </is>
      </c>
      <c r="I6" s="9">
        <v>0</v>
      </c>
      <c r="J6" s="8">
        <f>F6</f>
      </c>
      <c r="K6" s="11">
        <f>IF(OR(F6="",J6=""),"",F6-J6)</f>
      </c>
    </row>
    <row r="7">
      <c r="A7" s="11">
        <f>IF(B7="","",ROW()-5)</f>
      </c>
      <c r="B7" s="6" t="inlineStr">
        <is>
          <t xml:space="preserve">Riunione di avvio: perché si cambia, vincoli, periodi da evitare</t>
        </is>
      </c>
      <c r="C7" s="5" t="inlineStr">
        <is>
          <t xml:space="preserve">Analisi della piattaforma attuale</t>
        </is>
      </c>
      <c r="D7" s="8">
        <f>WORKDAY($J$3,1)</f>
      </c>
      <c r="E7" s="7">
        <v>1</v>
      </c>
      <c r="F7" s="12">
        <f>IF(OR(D7="",E7=""),"",WORKDAY(D7,MAX(E7,1)-1))</f>
      </c>
      <c r="G7" s="7" t="inlineStr">
        <is>
          <t xml:space="preserve">1</t>
        </is>
      </c>
      <c r="H7" s="7" t="inlineStr">
        <is>
          <t xml:space="preserve">No</t>
        </is>
      </c>
      <c r="I7" s="9">
        <v>0</v>
      </c>
      <c r="J7" s="8">
        <f>F7</f>
      </c>
      <c r="K7" s="11">
        <f>IF(OR(F7="",J7=""),"",F7-J7)</f>
      </c>
    </row>
    <row r="8">
      <c r="A8" s="11">
        <f>IF(B8="","",ROW()-5)</f>
      </c>
      <c r="B8" s="6" t="inlineStr">
        <is>
          <t xml:space="preserve">Accessi alla piattaforma attuale, al database e alle integrazioni</t>
        </is>
      </c>
      <c r="C8" s="5" t="inlineStr">
        <is>
          <t xml:space="preserve">Analisi della piattaforma attuale</t>
        </is>
      </c>
      <c r="D8" s="8">
        <f>WORKDAY($J$3,2)</f>
      </c>
      <c r="E8" s="7">
        <v>2</v>
      </c>
      <c r="F8" s="12">
        <f>IF(OR(D8="",E8=""),"",WORKDAY(D8,MAX(E8,1)-1))</f>
      </c>
      <c r="G8" s="7" t="inlineStr">
        <is>
          <t xml:space="preserve">2</t>
        </is>
      </c>
      <c r="H8" s="7" t="inlineStr">
        <is>
          <t xml:space="preserve">No</t>
        </is>
      </c>
      <c r="I8" s="9">
        <v>0</v>
      </c>
      <c r="J8" s="8">
        <f>F8</f>
      </c>
      <c r="K8" s="11">
        <f>IF(OR(F8="",J8=""),"",F8-J8)</f>
      </c>
    </row>
    <row r="9">
      <c r="A9" s="11">
        <f>IF(B9="","",ROW()-5)</f>
      </c>
      <c r="B9" s="6" t="inlineStr">
        <is>
          <t xml:space="preserve">Fotografia SEO di partenza: pagine indicizzate, URL con traffico, link in entrata</t>
        </is>
      </c>
      <c r="C9" s="5" t="inlineStr">
        <is>
          <t xml:space="preserve">Analisi della piattaforma attuale</t>
        </is>
      </c>
      <c r="D9" s="8">
        <f>WORKDAY($J$3,2)</f>
      </c>
      <c r="E9" s="7">
        <v>4</v>
      </c>
      <c r="F9" s="12">
        <f>IF(OR(D9="",E9=""),"",WORKDAY(D9,MAX(E9,1)-1))</f>
      </c>
      <c r="G9" s="7" t="inlineStr">
        <is>
          <t xml:space="preserve">2</t>
        </is>
      </c>
      <c r="H9" s="7" t="inlineStr">
        <is>
          <t xml:space="preserve">No</t>
        </is>
      </c>
      <c r="I9" s="9">
        <v>0</v>
      </c>
      <c r="J9" s="8">
        <f>F9</f>
      </c>
      <c r="K9" s="11">
        <f>IF(OR(F9="",J9=""),"",F9-J9)</f>
      </c>
    </row>
    <row r="10">
      <c r="A10" s="11">
        <f>IF(B10="","",ROW()-5)</f>
      </c>
      <c r="B10" s="6" t="inlineStr">
        <is>
          <t xml:space="preserve">Numeri di partenza: conversione, velocità, ordini al giorno</t>
        </is>
      </c>
      <c r="C10" s="5" t="inlineStr">
        <is>
          <t xml:space="preserve">Analisi della piattaforma attuale</t>
        </is>
      </c>
      <c r="D10" s="8">
        <f>WORKDAY($J$3,2)</f>
      </c>
      <c r="E10" s="7">
        <v>3</v>
      </c>
      <c r="F10" s="12">
        <f>IF(OR(D10="",E10=""),"",WORKDAY(D10,MAX(E10,1)-1))</f>
      </c>
      <c r="G10" s="7" t="inlineStr">
        <is>
          <t xml:space="preserve">2</t>
        </is>
      </c>
      <c r="H10" s="7" t="inlineStr">
        <is>
          <t xml:space="preserve">No</t>
        </is>
      </c>
      <c r="I10" s="9">
        <v>0</v>
      </c>
      <c r="J10" s="8">
        <f>F10</f>
      </c>
      <c r="K10" s="11">
        <f>IF(OR(F10="",J10=""),"",F10-J10)</f>
      </c>
    </row>
    <row r="11">
      <c r="A11" s="11">
        <f>IF(B11="","",ROW()-5)</f>
      </c>
      <c r="B11" s="6" t="inlineStr">
        <is>
          <t xml:space="preserve">Inventario dei dati: prodotti, varianti, clienti, ordini, buoni, recensioni</t>
        </is>
      </c>
      <c r="C11" s="5" t="inlineStr">
        <is>
          <t xml:space="preserve">Analisi della piattaforma attuale</t>
        </is>
      </c>
      <c r="D11" s="8">
        <f>WORKDAY($J$3,4)</f>
      </c>
      <c r="E11" s="7">
        <v>4</v>
      </c>
      <c r="F11" s="12">
        <f>IF(OR(D11="",E11=""),"",WORKDAY(D11,MAX(E11,1)-1))</f>
      </c>
      <c r="G11" s="7" t="inlineStr">
        <is>
          <t xml:space="preserve">3</t>
        </is>
      </c>
      <c r="H11" s="7" t="inlineStr">
        <is>
          <t xml:space="preserve">No</t>
        </is>
      </c>
      <c r="I11" s="9">
        <v>0</v>
      </c>
      <c r="J11" s="8">
        <f>F11</f>
      </c>
      <c r="K11" s="11">
        <f>IF(OR(F11="",J11=""),"",F11-J11)</f>
      </c>
    </row>
    <row r="12">
      <c r="A12" s="11">
        <f>IF(B12="","",ROW()-5)</f>
      </c>
      <c r="B12" s="6" t="inlineStr">
        <is>
          <t xml:space="preserve">Inventario delle funzioni e delle estensioni in uso</t>
        </is>
      </c>
      <c r="C12" s="5" t="inlineStr">
        <is>
          <t xml:space="preserve">Analisi della piattaforma attuale</t>
        </is>
      </c>
      <c r="D12" s="8">
        <f>WORKDAY($J$3,4)</f>
      </c>
      <c r="E12" s="7">
        <v>5</v>
      </c>
      <c r="F12" s="12">
        <f>IF(OR(D12="",E12=""),"",WORKDAY(D12,MAX(E12,1)-1))</f>
      </c>
      <c r="G12" s="7" t="inlineStr">
        <is>
          <t xml:space="preserve">3</t>
        </is>
      </c>
      <c r="H12" s="7" t="inlineStr">
        <is>
          <t xml:space="preserve">No</t>
        </is>
      </c>
      <c r="I12" s="9">
        <v>0</v>
      </c>
      <c r="J12" s="8">
        <f>F12</f>
      </c>
      <c r="K12" s="11">
        <f>IF(OR(F12="",J12=""),"",F12-J12)</f>
      </c>
    </row>
    <row r="13">
      <c r="A13" s="11">
        <f>IF(B13="","",ROW()-5)</f>
      </c>
      <c r="B13" s="6" t="inlineStr">
        <is>
          <t xml:space="preserve">Censimento delle integrazioni: gestionale, corriere, pagamenti, marketplace</t>
        </is>
      </c>
      <c r="C13" s="5" t="inlineStr">
        <is>
          <t xml:space="preserve">Analisi della piattaforma attuale</t>
        </is>
      </c>
      <c r="D13" s="8">
        <f>WORKDAY($J$3,4)</f>
      </c>
      <c r="E13" s="7">
        <v>4</v>
      </c>
      <c r="F13" s="12">
        <f>IF(OR(D13="",E13=""),"",WORKDAY(D13,MAX(E13,1)-1))</f>
      </c>
      <c r="G13" s="7" t="inlineStr">
        <is>
          <t xml:space="preserve">3</t>
        </is>
      </c>
      <c r="H13" s="7" t="inlineStr">
        <is>
          <t xml:space="preserve">No</t>
        </is>
      </c>
      <c r="I13" s="9">
        <v>0</v>
      </c>
      <c r="J13" s="8">
        <f>F13</f>
      </c>
      <c r="K13" s="11">
        <f>IF(OR(F13="",J13=""),"",F13-J13)</f>
      </c>
    </row>
    <row r="14">
      <c r="A14" s="11">
        <f>IF(B14="","",ROW()-5)</f>
      </c>
      <c r="B14" s="6" t="inlineStr">
        <is>
          <t xml:space="preserve">Relazione di analisi e confronto delle funzioni con la nuova piattaforma</t>
        </is>
      </c>
      <c r="C14" s="5" t="inlineStr">
        <is>
          <t xml:space="preserve">Analisi della piattaforma attuale</t>
        </is>
      </c>
      <c r="D14" s="8">
        <f>WORKDAY($J$3,9)</f>
      </c>
      <c r="E14" s="7">
        <v>2</v>
      </c>
      <c r="F14" s="12">
        <f>IF(OR(D14="",E14=""),"",WORKDAY(D14,MAX(E14,1)-1))</f>
      </c>
      <c r="G14" s="7" t="inlineStr">
        <is>
          <t xml:space="preserve">6, 7, 8, 4, 5</t>
        </is>
      </c>
      <c r="H14" s="7" t="inlineStr">
        <is>
          <t xml:space="preserve">No</t>
        </is>
      </c>
      <c r="I14" s="9">
        <v>0</v>
      </c>
      <c r="J14" s="8">
        <f>F14</f>
      </c>
      <c r="K14" s="11">
        <f>IF(OR(F14="",J14=""),"",F14-J14)</f>
      </c>
    </row>
    <row r="15">
      <c r="A15" s="11">
        <f>IF(B15="","",ROW()-5)</f>
      </c>
      <c r="B15" s="6" t="inlineStr">
        <is>
          <t xml:space="preserve">Analisi approvata dal cliente</t>
        </is>
      </c>
      <c r="C15" s="5" t="inlineStr">
        <is>
          <t xml:space="preserve">Analisi della piattaforma attuale</t>
        </is>
      </c>
      <c r="D15" s="8">
        <f>WORKDAY($J$3,11)</f>
      </c>
      <c r="E15" s="7">
        <v>0</v>
      </c>
      <c r="F15" s="12">
        <f>IF(OR(D15="",E15=""),"",WORKDAY(D15,MAX(E15,1)-1))</f>
      </c>
      <c r="G15" s="7" t="inlineStr">
        <is>
          <t xml:space="preserve">9</t>
        </is>
      </c>
      <c r="H15" s="7" t="inlineStr">
        <is>
          <t xml:space="preserve">Sì</t>
        </is>
      </c>
      <c r="I15" s="9">
        <v>0</v>
      </c>
      <c r="J15" s="8">
        <f>F15</f>
      </c>
      <c r="K15" s="11">
        <f>IF(OR(F15="",J15=""),"",F15-J15)</f>
      </c>
    </row>
    <row r="16">
      <c r="A16" s="11">
        <f>IF(B16="","",ROW()-5)</f>
      </c>
      <c r="B16" s="6" t="inlineStr">
        <is>
          <t xml:space="preserve">Mappatura dei campi dalla vecchia alla nuova piattaforma</t>
        </is>
      </c>
      <c r="C16" s="5" t="inlineStr">
        <is>
          <t xml:space="preserve">Progettazione della migrazione</t>
        </is>
      </c>
      <c r="D16" s="8">
        <f>WORKDAY($J$3,12)</f>
      </c>
      <c r="E16" s="7">
        <v>5</v>
      </c>
      <c r="F16" s="12">
        <f>IF(OR(D16="",E16=""),"",WORKDAY(D16,MAX(E16,1)-1))</f>
      </c>
      <c r="G16" s="7" t="inlineStr">
        <is>
          <t xml:space="preserve">10</t>
        </is>
      </c>
      <c r="H16" s="7" t="inlineStr">
        <is>
          <t xml:space="preserve">No</t>
        </is>
      </c>
      <c r="I16" s="9">
        <v>0</v>
      </c>
      <c r="J16" s="8">
        <f>F16</f>
      </c>
      <c r="K16" s="11">
        <f>IF(OR(F16="",J16=""),"",F16-J16)</f>
      </c>
    </row>
    <row r="17">
      <c r="A17" s="11">
        <f>IF(B17="","",ROW()-5)</f>
      </c>
      <c r="B17" s="6" t="inlineStr">
        <is>
          <t xml:space="preserve">Mappa dei reindirizzamenti 301 di prodotti, categorie e pagine</t>
        </is>
      </c>
      <c r="C17" s="5" t="inlineStr">
        <is>
          <t xml:space="preserve">Progettazione della migrazione</t>
        </is>
      </c>
      <c r="D17" s="8">
        <f>WORKDAY($J$3,12)</f>
      </c>
      <c r="E17" s="7">
        <v>6</v>
      </c>
      <c r="F17" s="12">
        <f>IF(OR(D17="",E17=""),"",WORKDAY(D17,MAX(E17,1)-1))</f>
      </c>
      <c r="G17" s="7" t="inlineStr">
        <is>
          <t xml:space="preserve">10</t>
        </is>
      </c>
      <c r="H17" s="7" t="inlineStr">
        <is>
          <t xml:space="preserve">No</t>
        </is>
      </c>
      <c r="I17" s="9">
        <v>0</v>
      </c>
      <c r="J17" s="8">
        <f>F17</f>
      </c>
      <c r="K17" s="11">
        <f>IF(OR(F17="",J17=""),"",F17-J17)</f>
      </c>
    </row>
    <row r="18">
      <c r="A18" s="11">
        <f>IF(B18="","",ROW()-5)</f>
      </c>
      <c r="B18" s="6" t="inlineStr">
        <is>
          <t xml:space="preserve">Funzioni da rifare, da coprire con un'estensione, da abbandonare</t>
        </is>
      </c>
      <c r="C18" s="5" t="inlineStr">
        <is>
          <t xml:space="preserve">Progettazione della migrazione</t>
        </is>
      </c>
      <c r="D18" s="8">
        <f>WORKDAY($J$3,12)</f>
      </c>
      <c r="E18" s="7">
        <v>3</v>
      </c>
      <c r="F18" s="12">
        <f>IF(OR(D18="",E18=""),"",WORKDAY(D18,MAX(E18,1)-1))</f>
      </c>
      <c r="G18" s="7" t="inlineStr">
        <is>
          <t xml:space="preserve">10</t>
        </is>
      </c>
      <c r="H18" s="7" t="inlineStr">
        <is>
          <t xml:space="preserve">No</t>
        </is>
      </c>
      <c r="I18" s="9">
        <v>0</v>
      </c>
      <c r="J18" s="8">
        <f>F18</f>
      </c>
      <c r="K18" s="11">
        <f>IF(OR(F18="",J18=""),"",F18-J18)</f>
      </c>
    </row>
    <row r="19">
      <c r="A19" s="11">
        <f>IF(B19="","",ROW()-5)</f>
      </c>
      <c r="B19" s="6" t="inlineStr">
        <is>
          <t xml:space="preserve">Clienti e password: come rientrano nel nuovo negozio</t>
        </is>
      </c>
      <c r="C19" s="5" t="inlineStr">
        <is>
          <t xml:space="preserve">Progettazione della migrazione</t>
        </is>
      </c>
      <c r="D19" s="8">
        <f>WORKDAY($J$3,15)</f>
      </c>
      <c r="E19" s="7">
        <v>2</v>
      </c>
      <c r="F19" s="12">
        <f>IF(OR(D19="",E19=""),"",WORKDAY(D19,MAX(E19,1)-1))</f>
      </c>
      <c r="G19" s="7" t="inlineStr">
        <is>
          <t xml:space="preserve">13</t>
        </is>
      </c>
      <c r="H19" s="7" t="inlineStr">
        <is>
          <t xml:space="preserve">No</t>
        </is>
      </c>
      <c r="I19" s="9">
        <v>0</v>
      </c>
      <c r="J19" s="8">
        <f>F19</f>
      </c>
      <c r="K19" s="11">
        <f>IF(OR(F19="",J19=""),"",F19-J19)</f>
      </c>
    </row>
    <row r="20">
      <c r="A20" s="11">
        <f>IF(B20="","",ROW()-5)</f>
      </c>
      <c r="B20" s="6" t="inlineStr">
        <is>
          <t xml:space="preserve">Strategia del passaggio: congelamento, migrazione differenziale, finestra</t>
        </is>
      </c>
      <c r="C20" s="5" t="inlineStr">
        <is>
          <t xml:space="preserve">Progettazione della migrazione</t>
        </is>
      </c>
      <c r="D20" s="8">
        <f>WORKDAY($J$3,17)</f>
      </c>
      <c r="E20" s="7">
        <v>3</v>
      </c>
      <c r="F20" s="12">
        <f>IF(OR(D20="",E20=""),"",WORKDAY(D20,MAX(E20,1)-1))</f>
      </c>
      <c r="G20" s="7" t="inlineStr">
        <is>
          <t xml:space="preserve">11, 14</t>
        </is>
      </c>
      <c r="H20" s="7" t="inlineStr">
        <is>
          <t xml:space="preserve">No</t>
        </is>
      </c>
      <c r="I20" s="9">
        <v>0</v>
      </c>
      <c r="J20" s="8">
        <f>F20</f>
      </c>
      <c r="K20" s="11">
        <f>IF(OR(F20="",J20=""),"",F20-J20)</f>
      </c>
    </row>
    <row r="21">
      <c r="A21" s="11">
        <f>IF(B21="","",ROW()-5)</f>
      </c>
      <c r="B21" s="6" t="inlineStr">
        <is>
          <t xml:space="preserve">Progetto di migrazione approvato</t>
        </is>
      </c>
      <c r="C21" s="5" t="inlineStr">
        <is>
          <t xml:space="preserve">Progettazione della migrazione</t>
        </is>
      </c>
      <c r="D21" s="8">
        <f>WORKDAY($J$3,20)</f>
      </c>
      <c r="E21" s="7">
        <v>0</v>
      </c>
      <c r="F21" s="12">
        <f>IF(OR(D21="",E21=""),"",WORKDAY(D21,MAX(E21,1)-1))</f>
      </c>
      <c r="G21" s="7" t="inlineStr">
        <is>
          <t xml:space="preserve">12, 15</t>
        </is>
      </c>
      <c r="H21" s="7" t="inlineStr">
        <is>
          <t xml:space="preserve">Sì</t>
        </is>
      </c>
      <c r="I21" s="9">
        <v>0</v>
      </c>
      <c r="J21" s="8">
        <f>F21</f>
      </c>
      <c r="K21" s="11">
        <f>IF(OR(F21="",J21=""),"",F21-J21)</f>
      </c>
    </row>
    <row r="22">
      <c r="A22" s="11">
        <f>IF(B22="","",ROW()-5)</f>
      </c>
      <c r="B22" s="6" t="inlineStr">
        <is>
          <t xml:space="preserve">Ambienti di sviluppo e di prova sulla nuova piattaforma</t>
        </is>
      </c>
      <c r="C22" s="5" t="inlineStr">
        <is>
          <t xml:space="preserve">Costruzione del nuovo negozio</t>
        </is>
      </c>
      <c r="D22" s="8">
        <f>WORKDAY($J$3,21)</f>
      </c>
      <c r="E22" s="7">
        <v>2</v>
      </c>
      <c r="F22" s="12">
        <f>IF(OR(D22="",E22=""),"",WORKDAY(D22,MAX(E22,1)-1))</f>
      </c>
      <c r="G22" s="7" t="inlineStr">
        <is>
          <t xml:space="preserve">16</t>
        </is>
      </c>
      <c r="H22" s="7" t="inlineStr">
        <is>
          <t xml:space="preserve">No</t>
        </is>
      </c>
      <c r="I22" s="9">
        <v>0</v>
      </c>
      <c r="J22" s="8">
        <f>F22</f>
      </c>
      <c r="K22" s="11">
        <f>IF(OR(F22="",J22=""),"",F22-J22)</f>
      </c>
    </row>
    <row r="23">
      <c r="A23" s="11">
        <f>IF(B23="","",ROW()-5)</f>
      </c>
      <c r="B23" s="6" t="inlineStr">
        <is>
          <t xml:space="preserve">Tema: grafica e percorso d'acquisto sulla nuova piattaforma</t>
        </is>
      </c>
      <c r="C23" s="5" t="inlineStr">
        <is>
          <t xml:space="preserve">Costruzione del nuovo negozio</t>
        </is>
      </c>
      <c r="D23" s="8">
        <f>WORKDAY($J$3,23)</f>
      </c>
      <c r="E23" s="7">
        <v>12</v>
      </c>
      <c r="F23" s="12">
        <f>IF(OR(D23="",E23=""),"",WORKDAY(D23,MAX(E23,1)-1))</f>
      </c>
      <c r="G23" s="7" t="inlineStr">
        <is>
          <t xml:space="preserve">17</t>
        </is>
      </c>
      <c r="H23" s="7" t="inlineStr">
        <is>
          <t xml:space="preserve">No</t>
        </is>
      </c>
      <c r="I23" s="9">
        <v>0</v>
      </c>
      <c r="J23" s="8">
        <f>F23</f>
      </c>
      <c r="K23" s="11">
        <f>IF(OR(F23="",J23=""),"",F23-J23)</f>
      </c>
    </row>
    <row r="24">
      <c r="A24" s="11">
        <f>IF(B24="","",ROW()-5)</f>
      </c>
      <c r="B24" s="6" t="inlineStr">
        <is>
          <t xml:space="preserve">Installazione e configurazione delle estensioni scelte</t>
        </is>
      </c>
      <c r="C24" s="5" t="inlineStr">
        <is>
          <t xml:space="preserve">Costruzione del nuovo negozio</t>
        </is>
      </c>
      <c r="D24" s="8">
        <f>WORKDAY($J$3,23)</f>
      </c>
      <c r="E24" s="7">
        <v>6</v>
      </c>
      <c r="F24" s="12">
        <f>IF(OR(D24="",E24=""),"",WORKDAY(D24,MAX(E24,1)-1))</f>
      </c>
      <c r="G24" s="7" t="inlineStr">
        <is>
          <t xml:space="preserve">17</t>
        </is>
      </c>
      <c r="H24" s="7" t="inlineStr">
        <is>
          <t xml:space="preserve">No</t>
        </is>
      </c>
      <c r="I24" s="9">
        <v>0</v>
      </c>
      <c r="J24" s="8">
        <f>F24</f>
      </c>
      <c r="K24" s="11">
        <f>IF(OR(F24="",J24=""),"",F24-J24)</f>
      </c>
    </row>
    <row r="25">
      <c r="A25" s="11">
        <f>IF(B25="","",ROW()-5)</f>
      </c>
      <c r="B25" s="6" t="inlineStr">
        <is>
          <t xml:space="preserve">Integrazione con il gestionale sulla nuova piattaforma</t>
        </is>
      </c>
      <c r="C25" s="5" t="inlineStr">
        <is>
          <t xml:space="preserve">Costruzione del nuovo negozio</t>
        </is>
      </c>
      <c r="D25" s="8">
        <f>WORKDAY($J$3,23)</f>
      </c>
      <c r="E25" s="7">
        <v>12</v>
      </c>
      <c r="F25" s="12">
        <f>IF(OR(D25="",E25=""),"",WORKDAY(D25,MAX(E25,1)-1))</f>
      </c>
      <c r="G25" s="7" t="inlineStr">
        <is>
          <t xml:space="preserve">17</t>
        </is>
      </c>
      <c r="H25" s="7" t="inlineStr">
        <is>
          <t xml:space="preserve">No</t>
        </is>
      </c>
      <c r="I25" s="9">
        <v>0</v>
      </c>
      <c r="J25" s="8">
        <f>F25</f>
      </c>
      <c r="K25" s="11">
        <f>IF(OR(F25="",J25=""),"",F25-J25)</f>
      </c>
    </row>
    <row r="26">
      <c r="A26" s="11">
        <f>IF(B26="","",ROW()-5)</f>
      </c>
      <c r="B26" s="6" t="inlineStr">
        <is>
          <t xml:space="preserve">Pagamenti, spedizioni e imposte sulla nuova piattaforma</t>
        </is>
      </c>
      <c r="C26" s="5" t="inlineStr">
        <is>
          <t xml:space="preserve">Costruzione del nuovo negozio</t>
        </is>
      </c>
      <c r="D26" s="8">
        <f>WORKDAY($J$3,29)</f>
      </c>
      <c r="E26" s="7">
        <v>4</v>
      </c>
      <c r="F26" s="12">
        <f>IF(OR(D26="",E26=""),"",WORKDAY(D26,MAX(E26,1)-1))</f>
      </c>
      <c r="G26" s="7" t="inlineStr">
        <is>
          <t xml:space="preserve">19</t>
        </is>
      </c>
      <c r="H26" s="7" t="inlineStr">
        <is>
          <t xml:space="preserve">No</t>
        </is>
      </c>
      <c r="I26" s="9">
        <v>0</v>
      </c>
      <c r="J26" s="8">
        <f>F26</f>
      </c>
      <c r="K26" s="11">
        <f>IF(OR(F26="",J26=""),"",F26-J26)</f>
      </c>
    </row>
    <row r="27">
      <c r="A27" s="11">
        <f>IF(B27="","",ROW()-5)</f>
      </c>
      <c r="B27" s="6" t="inlineStr">
        <is>
          <t xml:space="preserve">Caricamento dei reindirizzamenti e regole per gli URL non mappati</t>
        </is>
      </c>
      <c r="C27" s="5" t="inlineStr">
        <is>
          <t xml:space="preserve">Costruzione del nuovo negozio</t>
        </is>
      </c>
      <c r="D27" s="8">
        <f>WORKDAY($J$3,29)</f>
      </c>
      <c r="E27" s="7">
        <v>2</v>
      </c>
      <c r="F27" s="12">
        <f>IF(OR(D27="",E27=""),"",WORKDAY(D27,MAX(E27,1)-1))</f>
      </c>
      <c r="G27" s="7" t="inlineStr">
        <is>
          <t xml:space="preserve">19</t>
        </is>
      </c>
      <c r="H27" s="7" t="inlineStr">
        <is>
          <t xml:space="preserve">No</t>
        </is>
      </c>
      <c r="I27" s="9">
        <v>0</v>
      </c>
      <c r="J27" s="8">
        <f>F27</f>
      </c>
      <c r="K27" s="11">
        <f>IF(OR(F27="",J27=""),"",F27-J27)</f>
      </c>
    </row>
    <row r="28">
      <c r="A28" s="11">
        <f>IF(B28="","",ROW()-5)</f>
      </c>
      <c r="B28" s="6" t="inlineStr">
        <is>
          <t xml:space="preserve">Titoli, descrizioni, dati strutturati, canonical e sitemap</t>
        </is>
      </c>
      <c r="C28" s="5" t="inlineStr">
        <is>
          <t xml:space="preserve">Costruzione del nuovo negozio</t>
        </is>
      </c>
      <c r="D28" s="8">
        <f>WORKDAY($J$3,31)</f>
      </c>
      <c r="E28" s="7">
        <v>3</v>
      </c>
      <c r="F28" s="12">
        <f>IF(OR(D28="",E28=""),"",WORKDAY(D28,MAX(E28,1)-1))</f>
      </c>
      <c r="G28" s="7" t="inlineStr">
        <is>
          <t xml:space="preserve">22</t>
        </is>
      </c>
      <c r="H28" s="7" t="inlineStr">
        <is>
          <t xml:space="preserve">No</t>
        </is>
      </c>
      <c r="I28" s="9">
        <v>0</v>
      </c>
      <c r="J28" s="8">
        <f>F28</f>
      </c>
      <c r="K28" s="11">
        <f>IF(OR(F28="",J28=""),"",F28-J28)</f>
      </c>
    </row>
    <row r="29">
      <c r="A29" s="11">
        <f>IF(B29="","",ROW()-5)</f>
      </c>
      <c r="B29" s="6" t="inlineStr">
        <is>
          <t xml:space="preserve">Nuovo negozio completo nell'ambiente di prova</t>
        </is>
      </c>
      <c r="C29" s="5" t="inlineStr">
        <is>
          <t xml:space="preserve">Costruzione del nuovo negozio</t>
        </is>
      </c>
      <c r="D29" s="8">
        <f>WORKDAY($J$3,35)</f>
      </c>
      <c r="E29" s="7">
        <v>0</v>
      </c>
      <c r="F29" s="12">
        <f>IF(OR(D29="",E29=""),"",WORKDAY(D29,MAX(E29,1)-1))</f>
      </c>
      <c r="G29" s="7" t="inlineStr">
        <is>
          <t xml:space="preserve">18, 20, 21, 23</t>
        </is>
      </c>
      <c r="H29" s="7" t="inlineStr">
        <is>
          <t xml:space="preserve">Sì</t>
        </is>
      </c>
      <c r="I29" s="9">
        <v>0</v>
      </c>
      <c r="J29" s="8">
        <f>F29</f>
      </c>
      <c r="K29" s="11">
        <f>IF(OR(F29="",J29=""),"",F29-J29)</f>
      </c>
    </row>
    <row r="30">
      <c r="A30" s="11">
        <f>IF(B30="","",ROW()-5)</f>
      </c>
      <c r="B30" s="6" t="inlineStr">
        <is>
          <t xml:space="preserve">Procedure di estrazione, trasformazione e caricamento</t>
        </is>
      </c>
      <c r="C30" s="5" t="inlineStr">
        <is>
          <t xml:space="preserve">Migrazione dei dati</t>
        </is>
      </c>
      <c r="D30" s="8">
        <f>WORKDAY($J$3,21)</f>
      </c>
      <c r="E30" s="7">
        <v>8</v>
      </c>
      <c r="F30" s="12">
        <f>IF(OR(D30="",E30=""),"",WORKDAY(D30,MAX(E30,1)-1))</f>
      </c>
      <c r="G30" s="7" t="inlineStr">
        <is>
          <t xml:space="preserve">16</t>
        </is>
      </c>
      <c r="H30" s="7" t="inlineStr">
        <is>
          <t xml:space="preserve">No</t>
        </is>
      </c>
      <c r="I30" s="9">
        <v>0</v>
      </c>
      <c r="J30" s="8">
        <f>F30</f>
      </c>
      <c r="K30" s="11">
        <f>IF(OR(F30="",J30=""),"",F30-J30)</f>
      </c>
    </row>
    <row r="31">
      <c r="A31" s="11">
        <f>IF(B31="","",ROW()-5)</f>
      </c>
      <c r="B31" s="6" t="inlineStr">
        <is>
          <t xml:space="preserve">Prima migrazione di prova sul catalogo completo</t>
        </is>
      </c>
      <c r="C31" s="5" t="inlineStr">
        <is>
          <t xml:space="preserve">Migrazione dei dati</t>
        </is>
      </c>
      <c r="D31" s="8">
        <f>WORKDAY($J$3,29)</f>
      </c>
      <c r="E31" s="7">
        <v>3</v>
      </c>
      <c r="F31" s="12">
        <f>IF(OR(D31="",E31=""),"",WORKDAY(D31,MAX(E31,1)-1))</f>
      </c>
      <c r="G31" s="7" t="inlineStr">
        <is>
          <t xml:space="preserve">25</t>
        </is>
      </c>
      <c r="H31" s="7" t="inlineStr">
        <is>
          <t xml:space="preserve">No</t>
        </is>
      </c>
      <c r="I31" s="9">
        <v>0</v>
      </c>
      <c r="J31" s="8">
        <f>F31</f>
      </c>
      <c r="K31" s="11">
        <f>IF(OR(F31="",J31=""),"",F31-J31)</f>
      </c>
    </row>
    <row r="32">
      <c r="A32" s="11">
        <f>IF(B32="","",ROW()-5)</f>
      </c>
      <c r="B32" s="6" t="inlineStr">
        <is>
          <t xml:space="preserve">Conteggi e verifica a campione dopo la prima prova</t>
        </is>
      </c>
      <c r="C32" s="5" t="inlineStr">
        <is>
          <t xml:space="preserve">Migrazione dei dati</t>
        </is>
      </c>
      <c r="D32" s="8">
        <f>WORKDAY($J$3,32)</f>
      </c>
      <c r="E32" s="7">
        <v>3</v>
      </c>
      <c r="F32" s="12">
        <f>IF(OR(D32="",E32=""),"",WORKDAY(D32,MAX(E32,1)-1))</f>
      </c>
      <c r="G32" s="7" t="inlineStr">
        <is>
          <t xml:space="preserve">26</t>
        </is>
      </c>
      <c r="H32" s="7" t="inlineStr">
        <is>
          <t xml:space="preserve">No</t>
        </is>
      </c>
      <c r="I32" s="9">
        <v>0</v>
      </c>
      <c r="J32" s="8">
        <f>F32</f>
      </c>
      <c r="K32" s="11">
        <f>IF(OR(F32="",J32=""),"",F32-J32)</f>
      </c>
    </row>
    <row r="33">
      <c r="A33" s="11">
        <f>IF(B33="","",ROW()-5)</f>
      </c>
      <c r="B33" s="6" t="inlineStr">
        <is>
          <t xml:space="preserve">Pulizia dei dati sporchi e correzione delle regole di trasformazione</t>
        </is>
      </c>
      <c r="C33" s="5" t="inlineStr">
        <is>
          <t xml:space="preserve">Migrazione dei dati</t>
        </is>
      </c>
      <c r="D33" s="8">
        <f>WORKDAY($J$3,35)</f>
      </c>
      <c r="E33" s="7">
        <v>3</v>
      </c>
      <c r="F33" s="12">
        <f>IF(OR(D33="",E33=""),"",WORKDAY(D33,MAX(E33,1)-1))</f>
      </c>
      <c r="G33" s="7" t="inlineStr">
        <is>
          <t xml:space="preserve">27</t>
        </is>
      </c>
      <c r="H33" s="7" t="inlineStr">
        <is>
          <t xml:space="preserve">No</t>
        </is>
      </c>
      <c r="I33" s="9">
        <v>0</v>
      </c>
      <c r="J33" s="8">
        <f>F33</f>
      </c>
      <c r="K33" s="11">
        <f>IF(OR(F33="",J33=""),"",F33-J33)</f>
      </c>
    </row>
    <row r="34">
      <c r="A34" s="11">
        <f>IF(B34="","",ROW()-5)</f>
      </c>
      <c r="B34" s="6" t="inlineStr">
        <is>
          <t xml:space="preserve">Seconda migrazione di prova con clienti e storico degli ordini</t>
        </is>
      </c>
      <c r="C34" s="5" t="inlineStr">
        <is>
          <t xml:space="preserve">Migrazione dei dati</t>
        </is>
      </c>
      <c r="D34" s="8">
        <f>WORKDAY($J$3,38)</f>
      </c>
      <c r="E34" s="7">
        <v>2</v>
      </c>
      <c r="F34" s="12">
        <f>IF(OR(D34="",E34=""),"",WORKDAY(D34,MAX(E34,1)-1))</f>
      </c>
      <c r="G34" s="7" t="inlineStr">
        <is>
          <t xml:space="preserve">28</t>
        </is>
      </c>
      <c r="H34" s="7" t="inlineStr">
        <is>
          <t xml:space="preserve">No</t>
        </is>
      </c>
      <c r="I34" s="9">
        <v>0</v>
      </c>
      <c r="J34" s="8">
        <f>F34</f>
      </c>
      <c r="K34" s="11">
        <f>IF(OR(F34="",J34=""),"",F34-J34)</f>
      </c>
    </row>
    <row r="35">
      <c r="A35" s="11">
        <f>IF(B35="","",ROW()-5)</f>
      </c>
      <c r="B35" s="6" t="inlineStr">
        <is>
          <t xml:space="preserve">Migrazione di prova verificata dal cliente</t>
        </is>
      </c>
      <c r="C35" s="5" t="inlineStr">
        <is>
          <t xml:space="preserve">Migrazione dei dati</t>
        </is>
      </c>
      <c r="D35" s="8">
        <f>WORKDAY($J$3,40)</f>
      </c>
      <c r="E35" s="7">
        <v>0</v>
      </c>
      <c r="F35" s="12">
        <f>IF(OR(D35="",E35=""),"",WORKDAY(D35,MAX(E35,1)-1))</f>
      </c>
      <c r="G35" s="7" t="inlineStr">
        <is>
          <t xml:space="preserve">29</t>
        </is>
      </c>
      <c r="H35" s="7" t="inlineStr">
        <is>
          <t xml:space="preserve">Sì</t>
        </is>
      </c>
      <c r="I35" s="9">
        <v>0</v>
      </c>
      <c r="J35" s="8">
        <f>F35</f>
      </c>
      <c r="K35" s="11">
        <f>IF(OR(F35="",J35=""),"",F35-J35)</f>
      </c>
    </row>
    <row r="36">
      <c r="A36" s="11">
        <f>IF(B36="","",ROW()-5)</f>
      </c>
      <c r="B36" s="6" t="inlineStr">
        <is>
          <t xml:space="preserve">Prove del percorso d'acquisto su browser e dispositivi</t>
        </is>
      </c>
      <c r="C36" s="5" t="inlineStr">
        <is>
          <t xml:space="preserve">Collaudo</t>
        </is>
      </c>
      <c r="D36" s="8">
        <f>WORKDAY($J$3,41)</f>
      </c>
      <c r="E36" s="7">
        <v>4</v>
      </c>
      <c r="F36" s="12">
        <f>IF(OR(D36="",E36=""),"",WORKDAY(D36,MAX(E36,1)-1))</f>
      </c>
      <c r="G36" s="7" t="inlineStr">
        <is>
          <t xml:space="preserve">24, 30</t>
        </is>
      </c>
      <c r="H36" s="7" t="inlineStr">
        <is>
          <t xml:space="preserve">No</t>
        </is>
      </c>
      <c r="I36" s="9">
        <v>0</v>
      </c>
      <c r="J36" s="8">
        <f>F36</f>
      </c>
      <c r="K36" s="11">
        <f>IF(OR(F36="",J36=""),"",F36-J36)</f>
      </c>
    </row>
    <row r="37">
      <c r="A37" s="11">
        <f>IF(B37="","",ROW()-5)</f>
      </c>
      <c r="B37" s="6" t="inlineStr">
        <is>
          <t xml:space="preserve">Prova dei reindirizzamenti con una scansione completa dei vecchi URL</t>
        </is>
      </c>
      <c r="C37" s="5" t="inlineStr">
        <is>
          <t xml:space="preserve">Collaudo</t>
        </is>
      </c>
      <c r="D37" s="8">
        <f>WORKDAY($J$3,41)</f>
      </c>
      <c r="E37" s="7">
        <v>2</v>
      </c>
      <c r="F37" s="12">
        <f>IF(OR(D37="",E37=""),"",WORKDAY(D37,MAX(E37,1)-1))</f>
      </c>
      <c r="G37" s="7" t="inlineStr">
        <is>
          <t xml:space="preserve">24, 30</t>
        </is>
      </c>
      <c r="H37" s="7" t="inlineStr">
        <is>
          <t xml:space="preserve">No</t>
        </is>
      </c>
      <c r="I37" s="9">
        <v>0</v>
      </c>
      <c r="J37" s="8">
        <f>F37</f>
      </c>
      <c r="K37" s="11">
        <f>IF(OR(F37="",J37=""),"",F37-J37)</f>
      </c>
    </row>
    <row r="38">
      <c r="A38" s="11">
        <f>IF(B38="","",ROW()-5)</f>
      </c>
      <c r="B38" s="6" t="inlineStr">
        <is>
          <t xml:space="preserve">Prove dell'integrazione: ordini, giacenze, spedizioni, rimborsi</t>
        </is>
      </c>
      <c r="C38" s="5" t="inlineStr">
        <is>
          <t xml:space="preserve">Collaudo</t>
        </is>
      </c>
      <c r="D38" s="8">
        <f>WORKDAY($J$3,41)</f>
      </c>
      <c r="E38" s="7">
        <v>4</v>
      </c>
      <c r="F38" s="12">
        <f>IF(OR(D38="",E38=""),"",WORKDAY(D38,MAX(E38,1)-1))</f>
      </c>
      <c r="G38" s="7" t="inlineStr">
        <is>
          <t xml:space="preserve">24, 30</t>
        </is>
      </c>
      <c r="H38" s="7" t="inlineStr">
        <is>
          <t xml:space="preserve">No</t>
        </is>
      </c>
      <c r="I38" s="9">
        <v>0</v>
      </c>
      <c r="J38" s="8">
        <f>F38</f>
      </c>
      <c r="K38" s="11">
        <f>IF(OR(F38="",J38=""),"",F38-J38)</f>
      </c>
    </row>
    <row r="39">
      <c r="A39" s="11">
        <f>IF(B39="","",ROW()-5)</f>
      </c>
      <c r="B39" s="6" t="inlineStr">
        <is>
          <t xml:space="preserve">Velocità confrontata con i numeri di partenza</t>
        </is>
      </c>
      <c r="C39" s="5" t="inlineStr">
        <is>
          <t xml:space="preserve">Collaudo</t>
        </is>
      </c>
      <c r="D39" s="8">
        <f>WORKDAY($J$3,43)</f>
      </c>
      <c r="E39" s="7">
        <v>2</v>
      </c>
      <c r="F39" s="12">
        <f>IF(OR(D39="",E39=""),"",WORKDAY(D39,MAX(E39,1)-1))</f>
      </c>
      <c r="G39" s="7" t="inlineStr">
        <is>
          <t xml:space="preserve">32</t>
        </is>
      </c>
      <c r="H39" s="7" t="inlineStr">
        <is>
          <t xml:space="preserve">No</t>
        </is>
      </c>
      <c r="I39" s="9">
        <v>0</v>
      </c>
      <c r="J39" s="8">
        <f>F39</f>
      </c>
      <c r="K39" s="11">
        <f>IF(OR(F39="",J39=""),"",F39-J39)</f>
      </c>
    </row>
    <row r="40">
      <c r="A40" s="11">
        <f>IF(B40="","",ROW()-5)</f>
      </c>
      <c r="B40" s="6" t="inlineStr">
        <is>
          <t xml:space="preserve">Correzioni dalle prove</t>
        </is>
      </c>
      <c r="C40" s="5" t="inlineStr">
        <is>
          <t xml:space="preserve">Collaudo</t>
        </is>
      </c>
      <c r="D40" s="8">
        <f>WORKDAY($J$3,45)</f>
      </c>
      <c r="E40" s="7">
        <v>4</v>
      </c>
      <c r="F40" s="12">
        <f>IF(OR(D40="",E40=""),"",WORKDAY(D40,MAX(E40,1)-1))</f>
      </c>
      <c r="G40" s="7" t="inlineStr">
        <is>
          <t xml:space="preserve">31, 33, 34</t>
        </is>
      </c>
      <c r="H40" s="7" t="inlineStr">
        <is>
          <t xml:space="preserve">No</t>
        </is>
      </c>
      <c r="I40" s="9">
        <v>0</v>
      </c>
      <c r="J40" s="8">
        <f>F40</f>
      </c>
      <c r="K40" s="11">
        <f>IF(OR(F40="",J40=""),"",F40-J40)</f>
      </c>
    </row>
    <row r="41">
      <c r="A41" s="11">
        <f>IF(B41="","",ROW()-5)</f>
      </c>
      <c r="B41" s="6" t="inlineStr">
        <is>
          <t xml:space="preserve">Collaudo del cliente con il nostro supporto</t>
        </is>
      </c>
      <c r="C41" s="5" t="inlineStr">
        <is>
          <t xml:space="preserve">Collaudo</t>
        </is>
      </c>
      <c r="D41" s="8">
        <f>WORKDAY($J$3,49)</f>
      </c>
      <c r="E41" s="7">
        <v>3</v>
      </c>
      <c r="F41" s="12">
        <f>IF(OR(D41="",E41=""),"",WORKDAY(D41,MAX(E41,1)-1))</f>
      </c>
      <c r="G41" s="7" t="inlineStr">
        <is>
          <t xml:space="preserve">35</t>
        </is>
      </c>
      <c r="H41" s="7" t="inlineStr">
        <is>
          <t xml:space="preserve">No</t>
        </is>
      </c>
      <c r="I41" s="9">
        <v>0</v>
      </c>
      <c r="J41" s="8">
        <f>F41</f>
      </c>
      <c r="K41" s="11">
        <f>IF(OR(F41="",J41=""),"",F41-J41)</f>
      </c>
    </row>
    <row r="42">
      <c r="A42" s="11">
        <f>IF(B42="","",ROW()-5)</f>
      </c>
      <c r="B42" s="6" t="inlineStr">
        <is>
          <t xml:space="preserve">Formazione sul nuovo pannello di gestione</t>
        </is>
      </c>
      <c r="C42" s="5" t="inlineStr">
        <is>
          <t xml:space="preserve">Collaudo</t>
        </is>
      </c>
      <c r="D42" s="8">
        <f>WORKDAY($J$3,49)</f>
      </c>
      <c r="E42" s="7">
        <v>2</v>
      </c>
      <c r="F42" s="12">
        <f>IF(OR(D42="",E42=""),"",WORKDAY(D42,MAX(E42,1)-1))</f>
      </c>
      <c r="G42" s="7" t="inlineStr">
        <is>
          <t xml:space="preserve">35</t>
        </is>
      </c>
      <c r="H42" s="7" t="inlineStr">
        <is>
          <t xml:space="preserve">No</t>
        </is>
      </c>
      <c r="I42" s="9">
        <v>0</v>
      </c>
      <c r="J42" s="8">
        <f>F42</f>
      </c>
      <c r="K42" s="11">
        <f>IF(OR(F42="",J42=""),"",F42-J42)</f>
      </c>
    </row>
    <row r="43">
      <c r="A43" s="11">
        <f>IF(B43="","",ROW()-5)</f>
      </c>
      <c r="B43" s="6" t="inlineStr">
        <is>
          <t xml:space="preserve">Collaudo superato</t>
        </is>
      </c>
      <c r="C43" s="5" t="inlineStr">
        <is>
          <t xml:space="preserve">Collaudo</t>
        </is>
      </c>
      <c r="D43" s="8">
        <f>WORKDAY($J$3,52)</f>
      </c>
      <c r="E43" s="7">
        <v>0</v>
      </c>
      <c r="F43" s="12">
        <f>IF(OR(D43="",E43=""),"",WORKDAY(D43,MAX(E43,1)-1))</f>
      </c>
      <c r="G43" s="7" t="inlineStr">
        <is>
          <t xml:space="preserve">36, 37</t>
        </is>
      </c>
      <c r="H43" s="7" t="inlineStr">
        <is>
          <t xml:space="preserve">Sì</t>
        </is>
      </c>
      <c r="I43" s="9">
        <v>0</v>
      </c>
      <c r="J43" s="8">
        <f>F43</f>
      </c>
      <c r="K43" s="11">
        <f>IF(OR(F43="",J43=""),"",F43-J43)</f>
      </c>
    </row>
    <row r="44">
      <c r="A44" s="11">
        <f>IF(B44="","",ROW()-5)</f>
      </c>
      <c r="B44" s="6" t="inlineStr">
        <is>
          <t xml:space="preserve">Messaggio ai clienti: il negozio cambia, come rientrare</t>
        </is>
      </c>
      <c r="C44" s="5" t="inlineStr">
        <is>
          <t xml:space="preserve">Passaggio e controlli</t>
        </is>
      </c>
      <c r="D44" s="8">
        <f>WORKDAY($J$3,53)</f>
      </c>
      <c r="E44" s="7">
        <v>2</v>
      </c>
      <c r="F44" s="12">
        <f>IF(OR(D44="",E44=""),"",WORKDAY(D44,MAX(E44,1)-1))</f>
      </c>
      <c r="G44" s="7" t="inlineStr">
        <is>
          <t xml:space="preserve">38</t>
        </is>
      </c>
      <c r="H44" s="7" t="inlineStr">
        <is>
          <t xml:space="preserve">No</t>
        </is>
      </c>
      <c r="I44" s="9">
        <v>0</v>
      </c>
      <c r="J44" s="8">
        <f>F44</f>
      </c>
      <c r="K44" s="11">
        <f>IF(OR(F44="",J44=""),"",F44-J44)</f>
      </c>
    </row>
    <row r="45">
      <c r="A45" s="11">
        <f>IF(B45="","",ROW()-5)</f>
      </c>
      <c r="B45" s="6" t="inlineStr">
        <is>
          <t xml:space="preserve">Congelamento di catalogo e contenuti sulla vecchia piattaforma</t>
        </is>
      </c>
      <c r="C45" s="5" t="inlineStr">
        <is>
          <t xml:space="preserve">Passaggio e controlli</t>
        </is>
      </c>
      <c r="D45" s="8">
        <f>WORKDAY($J$3,55)</f>
      </c>
      <c r="E45" s="7">
        <v>1</v>
      </c>
      <c r="F45" s="12">
        <f>IF(OR(D45="",E45=""),"",WORKDAY(D45,MAX(E45,1)-1))</f>
      </c>
      <c r="G45" s="7" t="inlineStr">
        <is>
          <t xml:space="preserve">38</t>
        </is>
      </c>
      <c r="H45" s="7" t="inlineStr">
        <is>
          <t xml:space="preserve">No</t>
        </is>
      </c>
      <c r="I45" s="9">
        <v>0</v>
      </c>
      <c r="J45" s="8">
        <f>F45</f>
      </c>
      <c r="K45" s="11">
        <f>IF(OR(F45="",J45=""),"",F45-J45)</f>
      </c>
    </row>
    <row r="46">
      <c r="A46" s="11">
        <f>IF(B46="","",ROW()-5)</f>
      </c>
      <c r="B46" s="6" t="inlineStr">
        <is>
          <t xml:space="preserve">Migrazione differenziale di ordini e clienti delle ultime settimane</t>
        </is>
      </c>
      <c r="C46" s="5" t="inlineStr">
        <is>
          <t xml:space="preserve">Passaggio e controlli</t>
        </is>
      </c>
      <c r="D46" s="8">
        <f>WORKDAY($J$3,56)</f>
      </c>
      <c r="E46" s="7">
        <v>1</v>
      </c>
      <c r="F46" s="12">
        <f>IF(OR(D46="",E46=""),"",WORKDAY(D46,MAX(E46,1)-1))</f>
      </c>
      <c r="G46" s="7" t="inlineStr">
        <is>
          <t xml:space="preserve">40</t>
        </is>
      </c>
      <c r="H46" s="7" t="inlineStr">
        <is>
          <t xml:space="preserve">No</t>
        </is>
      </c>
      <c r="I46" s="9">
        <v>0</v>
      </c>
      <c r="J46" s="8">
        <f>F46</f>
      </c>
      <c r="K46" s="11">
        <f>IF(OR(F46="",J46=""),"",F46-J46)</f>
      </c>
    </row>
    <row r="47">
      <c r="A47" s="11">
        <f>IF(B47="","",ROW()-5)</f>
      </c>
      <c r="B47" s="6" t="inlineStr">
        <is>
          <t xml:space="preserve">Cambio dei DNS, certificato e verifica dei domini</t>
        </is>
      </c>
      <c r="C47" s="5" t="inlineStr">
        <is>
          <t xml:space="preserve">Passaggio e controlli</t>
        </is>
      </c>
      <c r="D47" s="8">
        <f>WORKDAY($J$3,57)</f>
      </c>
      <c r="E47" s="7">
        <v>1</v>
      </c>
      <c r="F47" s="12">
        <f>IF(OR(D47="",E47=""),"",WORKDAY(D47,MAX(E47,1)-1))</f>
      </c>
      <c r="G47" s="7" t="inlineStr">
        <is>
          <t xml:space="preserve">41, 39</t>
        </is>
      </c>
      <c r="H47" s="7" t="inlineStr">
        <is>
          <t xml:space="preserve">No</t>
        </is>
      </c>
      <c r="I47" s="9">
        <v>0</v>
      </c>
      <c r="J47" s="8">
        <f>F47</f>
      </c>
      <c r="K47" s="11">
        <f>IF(OR(F47="",J47=""),"",F47-J47)</f>
      </c>
    </row>
    <row r="48">
      <c r="A48" s="11">
        <f>IF(B48="","",ROW()-5)</f>
      </c>
      <c r="B48" s="6" t="inlineStr">
        <is>
          <t xml:space="preserve">Nuovo negozio online</t>
        </is>
      </c>
      <c r="C48" s="5" t="inlineStr">
        <is>
          <t xml:space="preserve">Passaggio e controlli</t>
        </is>
      </c>
      <c r="D48" s="8">
        <f>WORKDAY($J$3,57)</f>
      </c>
      <c r="E48" s="7">
        <v>0</v>
      </c>
      <c r="F48" s="12">
        <f>IF(OR(D48="",E48=""),"",WORKDAY(D48,MAX(E48,1)-1))</f>
      </c>
      <c r="G48" s="7" t="inlineStr">
        <is>
          <t xml:space="preserve">42</t>
        </is>
      </c>
      <c r="H48" s="7" t="inlineStr">
        <is>
          <t xml:space="preserve">Sì</t>
        </is>
      </c>
      <c r="I48" s="9">
        <v>0</v>
      </c>
      <c r="J48" s="8">
        <f>F48</f>
      </c>
      <c r="K48" s="11">
        <f>IF(OR(F48="",J48=""),"",F48-J48)</f>
      </c>
    </row>
    <row r="49">
      <c r="A49" s="11">
        <f>IF(B49="","",ROW()-5)</f>
      </c>
      <c r="B49" s="6" t="inlineStr">
        <is>
          <t xml:space="preserve">Controlli dei primi due giorni: ordini, pagamenti, email, integrazioni</t>
        </is>
      </c>
      <c r="C49" s="5" t="inlineStr">
        <is>
          <t xml:space="preserve">Passaggio e controlli</t>
        </is>
      </c>
      <c r="D49" s="8">
        <f>WORKDAY($J$3,58)</f>
      </c>
      <c r="E49" s="7">
        <v>2</v>
      </c>
      <c r="F49" s="12">
        <f>IF(OR(D49="",E49=""),"",WORKDAY(D49,MAX(E49,1)-1))</f>
      </c>
      <c r="G49" s="7" t="inlineStr">
        <is>
          <t xml:space="preserve">42</t>
        </is>
      </c>
      <c r="H49" s="7" t="inlineStr">
        <is>
          <t xml:space="preserve">No</t>
        </is>
      </c>
      <c r="I49" s="9">
        <v>0</v>
      </c>
      <c r="J49" s="8">
        <f>F49</f>
      </c>
      <c r="K49" s="11">
        <f>IF(OR(F49="",J49=""),"",F49-J49)</f>
      </c>
    </row>
    <row r="50">
      <c r="A50" s="11">
        <f>IF(B50="","",ROW()-5)</f>
      </c>
      <c r="B50" s="6" t="inlineStr">
        <is>
          <t xml:space="preserve">Sorveglianza di Search Console: 404, copertura, posizioni</t>
        </is>
      </c>
      <c r="C50" s="5" t="inlineStr">
        <is>
          <t xml:space="preserve">Passaggio e controlli</t>
        </is>
      </c>
      <c r="D50" s="8">
        <f>WORKDAY($J$3,58)</f>
      </c>
      <c r="E50" s="7">
        <v>15</v>
      </c>
      <c r="F50" s="12">
        <f>IF(OR(D50="",E50=""),"",WORKDAY(D50,MAX(E50,1)-1))</f>
      </c>
      <c r="G50" s="7" t="inlineStr">
        <is>
          <t xml:space="preserve">42</t>
        </is>
      </c>
      <c r="H50" s="7" t="inlineStr">
        <is>
          <t xml:space="preserve">No</t>
        </is>
      </c>
      <c r="I50" s="9">
        <v>0</v>
      </c>
      <c r="J50" s="8">
        <f>F50</f>
      </c>
      <c r="K50" s="11">
        <f>IF(OR(F50="",J50=""),"",F50-J50)</f>
      </c>
    </row>
    <row r="51">
      <c r="A51" s="11">
        <f>IF(B51="","",ROW()-5)</f>
      </c>
      <c r="B51" s="6" t="inlineStr">
        <is>
          <t xml:space="preserve">Reindirizzamenti aggiunti per gli URL scoperti dopo il passaggio</t>
        </is>
      </c>
      <c r="C51" s="5" t="inlineStr">
        <is>
          <t xml:space="preserve">Passaggio e controlli</t>
        </is>
      </c>
      <c r="D51" s="8">
        <f>WORKDAY($J$3,60)</f>
      </c>
      <c r="E51" s="7">
        <v>5</v>
      </c>
      <c r="F51" s="12">
        <f>IF(OR(D51="",E51=""),"",WORKDAY(D51,MAX(E51,1)-1))</f>
      </c>
      <c r="G51" s="7" t="inlineStr">
        <is>
          <t xml:space="preserve">44</t>
        </is>
      </c>
      <c r="H51" s="7" t="inlineStr">
        <is>
          <t xml:space="preserve">No</t>
        </is>
      </c>
      <c r="I51" s="9">
        <v>0</v>
      </c>
      <c r="J51" s="8">
        <f>F51</f>
      </c>
      <c r="K51" s="11">
        <f>IF(OR(F51="",J51=""),"",F51-J51)</f>
      </c>
    </row>
    <row r="52">
      <c r="A52" s="11">
        <f>IF(B52="","",ROW()-5)</f>
      </c>
      <c r="B52" s="6" t="inlineStr">
        <is>
          <t xml:space="preserve">Confronto con i numeri di partenza a tre settimane</t>
        </is>
      </c>
      <c r="C52" s="5" t="inlineStr">
        <is>
          <t xml:space="preserve">Passaggio e controlli</t>
        </is>
      </c>
      <c r="D52" s="8">
        <f>WORKDAY($J$3,73)</f>
      </c>
      <c r="E52" s="7">
        <v>2</v>
      </c>
      <c r="F52" s="12">
        <f>IF(OR(D52="",E52=""),"",WORKDAY(D52,MAX(E52,1)-1))</f>
      </c>
      <c r="G52" s="7" t="inlineStr">
        <is>
          <t xml:space="preserve">45</t>
        </is>
      </c>
      <c r="H52" s="7" t="inlineStr">
        <is>
          <t xml:space="preserve">No</t>
        </is>
      </c>
      <c r="I52" s="9">
        <v>0</v>
      </c>
      <c r="J52" s="8">
        <f>F52</f>
      </c>
      <c r="K52" s="11">
        <f>IF(OR(F52="",J52=""),"",F52-J52)</f>
      </c>
    </row>
    <row r="53">
      <c r="A53" s="11">
        <f>IF(B53="","",ROW()-5)</f>
      </c>
      <c r="B53" s="6" t="inlineStr">
        <is>
          <t xml:space="preserve">Archivio dei dati e chiusura della vecchia piattaforma</t>
        </is>
      </c>
      <c r="C53" s="5" t="inlineStr">
        <is>
          <t xml:space="preserve">Passaggio e controlli</t>
        </is>
      </c>
      <c r="D53" s="8">
        <f>WORKDAY($J$3,73)</f>
      </c>
      <c r="E53" s="7">
        <v>3</v>
      </c>
      <c r="F53" s="12">
        <f>IF(OR(D53="",E53=""),"",WORKDAY(D53,MAX(E53,1)-1))</f>
      </c>
      <c r="G53" s="7" t="inlineStr">
        <is>
          <t xml:space="preserve">45</t>
        </is>
      </c>
      <c r="H53" s="7" t="inlineStr">
        <is>
          <t xml:space="preserve">No</t>
        </is>
      </c>
      <c r="I53" s="9">
        <v>0</v>
      </c>
      <c r="J53" s="8">
        <f>F53</f>
      </c>
      <c r="K53" s="11">
        <f>IF(OR(F53="",J53=""),"",F53-J53)</f>
      </c>
    </row>
    <row r="54">
      <c r="A54" s="11">
        <f>IF(B54="","",ROW()-5)</f>
      </c>
      <c r="B54" s="6" t="inlineStr">
        <is>
          <t xml:space="preserve">Migrazione chiusa</t>
        </is>
      </c>
      <c r="C54" s="5" t="inlineStr">
        <is>
          <t xml:space="preserve">Passaggio e controlli</t>
        </is>
      </c>
      <c r="D54" s="8">
        <f>WORKDAY($J$3,76)</f>
      </c>
      <c r="E54" s="7">
        <v>0</v>
      </c>
      <c r="F54" s="12">
        <f>IF(OR(D54="",E54=""),"",WORKDAY(D54,MAX(E54,1)-1))</f>
      </c>
      <c r="G54" s="7" t="inlineStr">
        <is>
          <t xml:space="preserve">47, 48</t>
        </is>
      </c>
      <c r="H54" s="7" t="inlineStr">
        <is>
          <t xml:space="preserve">Sì</t>
        </is>
      </c>
      <c r="I54" s="9">
        <v>0</v>
      </c>
      <c r="J54" s="8">
        <f>F54</f>
      </c>
      <c r="K54" s="11">
        <f>IF(OR(F54="",J54=""),"",F54-J54)</f>
      </c>
    </row>
    <row r="55">
      <c r="A55" s="11">
        <f>IF(B55="","",ROW()-5)</f>
      </c>
      <c r="B55" s="6"/>
      <c r="C55" s="5"/>
      <c r="D55" s="8"/>
      <c r="E55" s="7"/>
      <c r="F55" s="12">
        <f>IF(OR(D55="",E55=""),"",WORKDAY(D55,MAX(E55,1)-1))</f>
      </c>
      <c r="G55" s="7"/>
      <c r="H55" s="7"/>
      <c r="I55" s="9"/>
      <c r="J55" s="8"/>
      <c r="K55" s="11">
        <f>IF(OR(F55="",J55=""),"",F55-J55)</f>
      </c>
    </row>
    <row r="56">
      <c r="A56" s="11">
        <f>IF(B56="","",ROW()-5)</f>
      </c>
      <c r="B56" s="6"/>
      <c r="C56" s="5"/>
      <c r="D56" s="8"/>
      <c r="E56" s="7"/>
      <c r="F56" s="12">
        <f>IF(OR(D56="",E56=""),"",WORKDAY(D56,MAX(E56,1)-1))</f>
      </c>
      <c r="G56" s="7"/>
      <c r="H56" s="7"/>
      <c r="I56" s="9"/>
      <c r="J56" s="8"/>
      <c r="K56" s="11">
        <f>IF(OR(F56="",J56=""),"",F56-J56)</f>
      </c>
    </row>
    <row r="57">
      <c r="A57" s="11">
        <f>IF(B57="","",ROW()-5)</f>
      </c>
      <c r="B57" s="6"/>
      <c r="C57" s="5"/>
      <c r="D57" s="8"/>
      <c r="E57" s="7"/>
      <c r="F57" s="12">
        <f>IF(OR(D57="",E57=""),"",WORKDAY(D57,MAX(E57,1)-1))</f>
      </c>
      <c r="G57" s="7"/>
      <c r="H57" s="7"/>
      <c r="I57" s="9"/>
      <c r="J57" s="8"/>
      <c r="K57" s="11">
        <f>IF(OR(F57="",J57=""),"",F57-J57)</f>
      </c>
    </row>
    <row r="58">
      <c r="A58" s="11">
        <f>IF(B58="","",ROW()-5)</f>
      </c>
      <c r="B58" s="6"/>
      <c r="C58" s="5"/>
      <c r="D58" s="8"/>
      <c r="E58" s="7"/>
      <c r="F58" s="12">
        <f>IF(OR(D58="",E58=""),"",WORKDAY(D58,MAX(E58,1)-1))</f>
      </c>
      <c r="G58" s="7"/>
      <c r="H58" s="7"/>
      <c r="I58" s="9"/>
      <c r="J58" s="8"/>
      <c r="K58" s="11">
        <f>IF(OR(F58="",J58=""),"",F58-J58)</f>
      </c>
    </row>
    <row r="59">
      <c r="A59" s="11">
        <f>IF(B59="","",ROW()-5)</f>
      </c>
      <c r="B59" s="6"/>
      <c r="C59" s="5"/>
      <c r="D59" s="8"/>
      <c r="E59" s="7"/>
      <c r="F59" s="12">
        <f>IF(OR(D59="",E59=""),"",WORKDAY(D59,MAX(E59,1)-1))</f>
      </c>
      <c r="G59" s="7"/>
      <c r="H59" s="7"/>
      <c r="I59" s="9"/>
      <c r="J59" s="8"/>
      <c r="K59" s="11">
        <f>IF(OR(F59="",J59=""),"",F59-J59)</f>
      </c>
    </row>
    <row r="60">
      <c r="A60" s="11">
        <f>IF(B60="","",ROW()-5)</f>
      </c>
      <c r="B60" s="6"/>
      <c r="C60" s="5"/>
      <c r="D60" s="8"/>
      <c r="E60" s="7"/>
      <c r="F60" s="12">
        <f>IF(OR(D60="",E60=""),"",WORKDAY(D60,MAX(E60,1)-1))</f>
      </c>
      <c r="G60" s="7"/>
      <c r="H60" s="7"/>
      <c r="I60" s="9"/>
      <c r="J60" s="8"/>
      <c r="K60" s="11">
        <f>IF(OR(F60="",J60=""),"",F60-J60)</f>
      </c>
    </row>
    <row r="61">
      <c r="A61" s="11">
        <f>IF(B61="","",ROW()-5)</f>
      </c>
      <c r="B61" s="6"/>
      <c r="C61" s="5"/>
      <c r="D61" s="8"/>
      <c r="E61" s="7"/>
      <c r="F61" s="12">
        <f>IF(OR(D61="",E61=""),"",WORKDAY(D61,MAX(E61,1)-1))</f>
      </c>
      <c r="G61" s="7"/>
      <c r="H61" s="7"/>
      <c r="I61" s="9"/>
      <c r="J61" s="8"/>
      <c r="K61" s="11">
        <f>IF(OR(F61="",J61=""),"",F61-J61)</f>
      </c>
    </row>
    <row r="62">
      <c r="A62" s="11">
        <f>IF(B62="","",ROW()-5)</f>
      </c>
      <c r="B62" s="6"/>
      <c r="C62" s="5"/>
      <c r="D62" s="8"/>
      <c r="E62" s="7"/>
      <c r="F62" s="12">
        <f>IF(OR(D62="",E62=""),"",WORKDAY(D62,MAX(E62,1)-1))</f>
      </c>
      <c r="G62" s="7"/>
      <c r="H62" s="7"/>
      <c r="I62" s="9"/>
      <c r="J62" s="8"/>
      <c r="K62" s="11">
        <f>IF(OR(F62="",J62=""),"",F62-J62)</f>
      </c>
    </row>
    <row r="63">
      <c r="A63" s="11">
        <f>IF(B63="","",ROW()-5)</f>
      </c>
      <c r="B63" s="6"/>
      <c r="C63" s="5"/>
      <c r="D63" s="8"/>
      <c r="E63" s="7"/>
      <c r="F63" s="12">
        <f>IF(OR(D63="",E63=""),"",WORKDAY(D63,MAX(E63,1)-1))</f>
      </c>
      <c r="G63" s="7"/>
      <c r="H63" s="7"/>
      <c r="I63" s="9"/>
      <c r="J63" s="8"/>
      <c r="K63" s="11">
        <f>IF(OR(F63="",J63=""),"",F63-J63)</f>
      </c>
    </row>
    <row r="64">
      <c r="A64" s="11">
        <f>IF(B64="","",ROW()-5)</f>
      </c>
      <c r="B64" s="6"/>
      <c r="C64" s="5"/>
      <c r="D64" s="8"/>
      <c r="E64" s="7"/>
      <c r="F64" s="12">
        <f>IF(OR(D64="",E64=""),"",WORKDAY(D64,MAX(E64,1)-1))</f>
      </c>
      <c r="G64" s="7"/>
      <c r="H64" s="7"/>
      <c r="I64" s="9"/>
      <c r="J64" s="8"/>
      <c r="K64" s="11">
        <f>IF(OR(F64="",J64=""),"",F64-J64)</f>
      </c>
    </row>
    <row r="65">
      <c r="A65" s="11">
        <f>IF(B65="","",ROW()-5)</f>
      </c>
      <c r="B65" s="6"/>
      <c r="C65" s="5"/>
      <c r="D65" s="8"/>
      <c r="E65" s="7"/>
      <c r="F65" s="12">
        <f>IF(OR(D65="",E65=""),"",WORKDAY(D65,MAX(E65,1)-1))</f>
      </c>
      <c r="G65" s="7"/>
      <c r="H65" s="7"/>
      <c r="I65" s="9"/>
      <c r="J65" s="8"/>
      <c r="K65" s="11">
        <f>IF(OR(F65="",J65=""),"",F65-J65)</f>
      </c>
    </row>
    <row r="66">
      <c r="A66" s="11">
        <f>IF(B66="","",ROW()-5)</f>
      </c>
      <c r="B66" s="6"/>
      <c r="C66" s="5"/>
      <c r="D66" s="8"/>
      <c r="E66" s="7"/>
      <c r="F66" s="12">
        <f>IF(OR(D66="",E66=""),"",WORKDAY(D66,MAX(E66,1)-1))</f>
      </c>
      <c r="G66" s="7"/>
      <c r="H66" s="7"/>
      <c r="I66" s="9"/>
      <c r="J66" s="8"/>
      <c r="K66" s="11">
        <f>IF(OR(F66="",J66=""),"",F66-J66)</f>
      </c>
    </row>
    <row r="67">
      <c r="A67" s="11">
        <f>IF(B67="","",ROW()-5)</f>
      </c>
      <c r="B67" s="6"/>
      <c r="C67" s="5"/>
      <c r="D67" s="8"/>
      <c r="E67" s="7"/>
      <c r="F67" s="12">
        <f>IF(OR(D67="",E67=""),"",WORKDAY(D67,MAX(E67,1)-1))</f>
      </c>
      <c r="G67" s="7"/>
      <c r="H67" s="7"/>
      <c r="I67" s="9"/>
      <c r="J67" s="8"/>
      <c r="K67" s="11">
        <f>IF(OR(F67="",J67=""),"",F67-J67)</f>
      </c>
    </row>
    <row r="68">
      <c r="A68" s="11">
        <f>IF(B68="","",ROW()-5)</f>
      </c>
      <c r="B68" s="6"/>
      <c r="C68" s="5"/>
      <c r="D68" s="8"/>
      <c r="E68" s="7"/>
      <c r="F68" s="12">
        <f>IF(OR(D68="",E68=""),"",WORKDAY(D68,MAX(E68,1)-1))</f>
      </c>
      <c r="G68" s="7"/>
      <c r="H68" s="7"/>
      <c r="I68" s="9"/>
      <c r="J68" s="8"/>
      <c r="K68" s="11">
        <f>IF(OR(F68="",J68=""),"",F68-J68)</f>
      </c>
    </row>
    <row r="69">
      <c r="A69" s="11">
        <f>IF(B69="","",ROW()-5)</f>
      </c>
      <c r="B69" s="6"/>
      <c r="C69" s="5"/>
      <c r="D69" s="8"/>
      <c r="E69" s="7"/>
      <c r="F69" s="12">
        <f>IF(OR(D69="",E69=""),"",WORKDAY(D69,MAX(E69,1)-1))</f>
      </c>
      <c r="G69" s="7"/>
      <c r="H69" s="7"/>
      <c r="I69" s="9"/>
      <c r="J69" s="8"/>
      <c r="K69" s="11">
        <f>IF(OR(F69="",J69=""),"",F69-J69)</f>
      </c>
    </row>
    <row r="70">
      <c r="A70" s="11">
        <f>IF(B70="","",ROW()-5)</f>
      </c>
      <c r="B70" s="6"/>
      <c r="C70" s="5"/>
      <c r="D70" s="8"/>
      <c r="E70" s="7"/>
      <c r="F70" s="12">
        <f>IF(OR(D70="",E70=""),"",WORKDAY(D70,MAX(E70,1)-1))</f>
      </c>
      <c r="G70" s="7"/>
      <c r="H70" s="7"/>
      <c r="I70" s="9"/>
      <c r="J70" s="8"/>
      <c r="K70" s="11">
        <f>IF(OR(F70="",J70=""),"",F70-J70)</f>
      </c>
    </row>
    <row r="71">
      <c r="A71" s="11">
        <f>IF(B71="","",ROW()-5)</f>
      </c>
      <c r="B71" s="6"/>
      <c r="C71" s="5"/>
      <c r="D71" s="8"/>
      <c r="E71" s="7"/>
      <c r="F71" s="12">
        <f>IF(OR(D71="",E71=""),"",WORKDAY(D71,MAX(E71,1)-1))</f>
      </c>
      <c r="G71" s="7"/>
      <c r="H71" s="7"/>
      <c r="I71" s="9"/>
      <c r="J71" s="8"/>
      <c r="K71" s="11">
        <f>IF(OR(F71="",J71=""),"",F71-J71)</f>
      </c>
    </row>
    <row r="72">
      <c r="A72" s="11">
        <f>IF(B72="","",ROW()-5)</f>
      </c>
      <c r="B72" s="6"/>
      <c r="C72" s="5"/>
      <c r="D72" s="8"/>
      <c r="E72" s="7"/>
      <c r="F72" s="12">
        <f>IF(OR(D72="",E72=""),"",WORKDAY(D72,MAX(E72,1)-1))</f>
      </c>
      <c r="G72" s="7"/>
      <c r="H72" s="7"/>
      <c r="I72" s="9"/>
      <c r="J72" s="8"/>
      <c r="K72" s="11">
        <f>IF(OR(F72="",J72=""),"",F72-J72)</f>
      </c>
    </row>
    <row r="73">
      <c r="A73" s="11">
        <f>IF(B73="","",ROW()-5)</f>
      </c>
      <c r="B73" s="6"/>
      <c r="C73" s="5"/>
      <c r="D73" s="8"/>
      <c r="E73" s="7"/>
      <c r="F73" s="12">
        <f>IF(OR(D73="",E73=""),"",WORKDAY(D73,MAX(E73,1)-1))</f>
      </c>
      <c r="G73" s="7"/>
      <c r="H73" s="7"/>
      <c r="I73" s="9"/>
      <c r="J73" s="8"/>
      <c r="K73" s="11">
        <f>IF(OR(F73="",J73=""),"",F73-J73)</f>
      </c>
    </row>
    <row r="74">
      <c r="A74" s="11">
        <f>IF(B74="","",ROW()-5)</f>
      </c>
      <c r="B74" s="6"/>
      <c r="C74" s="5"/>
      <c r="D74" s="8"/>
      <c r="E74" s="7"/>
      <c r="F74" s="12">
        <f>IF(OR(D74="",E74=""),"",WORKDAY(D74,MAX(E74,1)-1))</f>
      </c>
      <c r="G74" s="7"/>
      <c r="H74" s="7"/>
      <c r="I74" s="9"/>
      <c r="J74" s="8"/>
      <c r="K74" s="11">
        <f>IF(OR(F74="",J74=""),"",F74-J74)</f>
      </c>
    </row>
    <row r="75">
      <c r="A75" s="11">
        <f>IF(B75="","",ROW()-5)</f>
      </c>
      <c r="B75" s="6"/>
      <c r="C75" s="5"/>
      <c r="D75" s="8"/>
      <c r="E75" s="7"/>
      <c r="F75" s="12">
        <f>IF(OR(D75="",E75=""),"",WORKDAY(D75,MAX(E75,1)-1))</f>
      </c>
      <c r="G75" s="7"/>
      <c r="H75" s="7"/>
      <c r="I75" s="9"/>
      <c r="J75" s="8"/>
      <c r="K75" s="11">
        <f>IF(OR(F75="",J75=""),"",F75-J75)</f>
      </c>
    </row>
    <row r="76">
      <c r="A76" s="11">
        <f>IF(B76="","",ROW()-5)</f>
      </c>
      <c r="B76" s="6"/>
      <c r="C76" s="5"/>
      <c r="D76" s="8"/>
      <c r="E76" s="7"/>
      <c r="F76" s="12">
        <f>IF(OR(D76="",E76=""),"",WORKDAY(D76,MAX(E76,1)-1))</f>
      </c>
      <c r="G76" s="7"/>
      <c r="H76" s="7"/>
      <c r="I76" s="9"/>
      <c r="J76" s="8"/>
      <c r="K76" s="11">
        <f>IF(OR(F76="",J76=""),"",F76-J76)</f>
      </c>
    </row>
    <row r="77">
      <c r="A77" s="11">
        <f>IF(B77="","",ROW()-5)</f>
      </c>
      <c r="B77" s="6"/>
      <c r="C77" s="5"/>
      <c r="D77" s="8"/>
      <c r="E77" s="7"/>
      <c r="F77" s="12">
        <f>IF(OR(D77="",E77=""),"",WORKDAY(D77,MAX(E77,1)-1))</f>
      </c>
      <c r="G77" s="7"/>
      <c r="H77" s="7"/>
      <c r="I77" s="9"/>
      <c r="J77" s="8"/>
      <c r="K77" s="11">
        <f>IF(OR(F77="",J77=""),"",F77-J77)</f>
      </c>
    </row>
    <row r="78">
      <c r="A78" s="11">
        <f>IF(B78="","",ROW()-5)</f>
      </c>
      <c r="B78" s="6"/>
      <c r="C78" s="5"/>
      <c r="D78" s="8"/>
      <c r="E78" s="7"/>
      <c r="F78" s="12">
        <f>IF(OR(D78="",E78=""),"",WORKDAY(D78,MAX(E78,1)-1))</f>
      </c>
      <c r="G78" s="7"/>
      <c r="H78" s="7"/>
      <c r="I78" s="9"/>
      <c r="J78" s="8"/>
      <c r="K78" s="11">
        <f>IF(OR(F78="",J78=""),"",F78-J78)</f>
      </c>
    </row>
    <row r="79">
      <c r="A79" s="11">
        <f>IF(B79="","",ROW()-5)</f>
      </c>
      <c r="B79" s="6"/>
      <c r="C79" s="5"/>
      <c r="D79" s="8"/>
      <c r="E79" s="7"/>
      <c r="F79" s="12">
        <f>IF(OR(D79="",E79=""),"",WORKDAY(D79,MAX(E79,1)-1))</f>
      </c>
      <c r="G79" s="7"/>
      <c r="H79" s="7"/>
      <c r="I79" s="9"/>
      <c r="J79" s="8"/>
      <c r="K79" s="11">
        <f>IF(OR(F79="",J79=""),"",F79-J79)</f>
      </c>
    </row>
    <row r="80">
      <c r="A80" s="11">
        <f>IF(B80="","",ROW()-5)</f>
      </c>
      <c r="B80" s="6"/>
      <c r="C80" s="5"/>
      <c r="D80" s="8"/>
      <c r="E80" s="7"/>
      <c r="F80" s="12">
        <f>IF(OR(D80="",E80=""),"",WORKDAY(D80,MAX(E80,1)-1))</f>
      </c>
      <c r="G80" s="7"/>
      <c r="H80" s="7"/>
      <c r="I80" s="9"/>
      <c r="J80" s="8"/>
      <c r="K80" s="11">
        <f>IF(OR(F80="",J80=""),"",F80-J80)</f>
      </c>
    </row>
    <row r="81">
      <c r="A81" s="11">
        <f>IF(B81="","",ROW()-5)</f>
      </c>
      <c r="B81" s="6"/>
      <c r="C81" s="5"/>
      <c r="D81" s="8"/>
      <c r="E81" s="7"/>
      <c r="F81" s="12">
        <f>IF(OR(D81="",E81=""),"",WORKDAY(D81,MAX(E81,1)-1))</f>
      </c>
      <c r="G81" s="7"/>
      <c r="H81" s="7"/>
      <c r="I81" s="9"/>
      <c r="J81" s="8"/>
      <c r="K81" s="11">
        <f>IF(OR(F81="",J81=""),"",F81-J81)</f>
      </c>
    </row>
    <row r="82">
      <c r="A82" s="11">
        <f>IF(B82="","",ROW()-5)</f>
      </c>
      <c r="B82" s="6"/>
      <c r="C82" s="5"/>
      <c r="D82" s="8"/>
      <c r="E82" s="7"/>
      <c r="F82" s="12">
        <f>IF(OR(D82="",E82=""),"",WORKDAY(D82,MAX(E82,1)-1))</f>
      </c>
      <c r="G82" s="7"/>
      <c r="H82" s="7"/>
      <c r="I82" s="9"/>
      <c r="J82" s="8"/>
      <c r="K82" s="11">
        <f>IF(OR(F82="",J82=""),"",F82-J82)</f>
      </c>
    </row>
    <row r="83">
      <c r="A83" s="11">
        <f>IF(B83="","",ROW()-5)</f>
      </c>
      <c r="B83" s="6"/>
      <c r="C83" s="5"/>
      <c r="D83" s="8"/>
      <c r="E83" s="7"/>
      <c r="F83" s="12">
        <f>IF(OR(D83="",E83=""),"",WORKDAY(D83,MAX(E83,1)-1))</f>
      </c>
      <c r="G83" s="7"/>
      <c r="H83" s="7"/>
      <c r="I83" s="9"/>
      <c r="J83" s="8"/>
      <c r="K83" s="11">
        <f>IF(OR(F83="",J83=""),"",F83-J83)</f>
      </c>
    </row>
    <row r="84">
      <c r="A84" s="11">
        <f>IF(B84="","",ROW()-5)</f>
      </c>
      <c r="B84" s="6"/>
      <c r="C84" s="5"/>
      <c r="D84" s="8"/>
      <c r="E84" s="7"/>
      <c r="F84" s="12">
        <f>IF(OR(D84="",E84=""),"",WORKDAY(D84,MAX(E84,1)-1))</f>
      </c>
      <c r="G84" s="7"/>
      <c r="H84" s="7"/>
      <c r="I84" s="9"/>
      <c r="J84" s="8"/>
      <c r="K84" s="11">
        <f>IF(OR(F84="",J84=""),"",F84-J84)</f>
      </c>
    </row>
    <row r="85">
      <c r="A85" s="11">
        <f>IF(B85="","",ROW()-5)</f>
      </c>
      <c r="B85" s="6"/>
      <c r="C85" s="5"/>
      <c r="D85" s="8"/>
      <c r="E85" s="7"/>
      <c r="F85" s="12">
        <f>IF(OR(D85="",E85=""),"",WORKDAY(D85,MAX(E85,1)-1))</f>
      </c>
      <c r="G85" s="7"/>
      <c r="H85" s="7"/>
      <c r="I85" s="9"/>
      <c r="J85" s="8"/>
      <c r="K85" s="11">
        <f>IF(OR(F85="",J85=""),"",F85-J85)</f>
      </c>
    </row>
    <row r="86">
      <c r="A86" s="11">
        <f>IF(B86="","",ROW()-5)</f>
      </c>
      <c r="B86" s="6"/>
      <c r="C86" s="5"/>
      <c r="D86" s="8"/>
      <c r="E86" s="7"/>
      <c r="F86" s="12">
        <f>IF(OR(D86="",E86=""),"",WORKDAY(D86,MAX(E86,1)-1))</f>
      </c>
      <c r="G86" s="7"/>
      <c r="H86" s="7"/>
      <c r="I86" s="9"/>
      <c r="J86" s="8"/>
      <c r="K86" s="11">
        <f>IF(OR(F86="",J86=""),"",F86-J86)</f>
      </c>
    </row>
    <row r="87">
      <c r="A87" s="11">
        <f>IF(B87="","",ROW()-5)</f>
      </c>
      <c r="B87" s="6"/>
      <c r="C87" s="5"/>
      <c r="D87" s="8"/>
      <c r="E87" s="7"/>
      <c r="F87" s="12">
        <f>IF(OR(D87="",E87=""),"",WORKDAY(D87,MAX(E87,1)-1))</f>
      </c>
      <c r="G87" s="7"/>
      <c r="H87" s="7"/>
      <c r="I87" s="9"/>
      <c r="J87" s="8"/>
      <c r="K87" s="11">
        <f>IF(OR(F87="",J87=""),"",F87-J87)</f>
      </c>
    </row>
    <row r="88">
      <c r="A88" s="11">
        <f>IF(B88="","",ROW()-5)</f>
      </c>
      <c r="B88" s="6"/>
      <c r="C88" s="5"/>
      <c r="D88" s="8"/>
      <c r="E88" s="7"/>
      <c r="F88" s="12">
        <f>IF(OR(D88="",E88=""),"",WORKDAY(D88,MAX(E88,1)-1))</f>
      </c>
      <c r="G88" s="7"/>
      <c r="H88" s="7"/>
      <c r="I88" s="9"/>
      <c r="J88" s="8"/>
      <c r="K88" s="11">
        <f>IF(OR(F88="",J88=""),"",F88-J88)</f>
      </c>
    </row>
    <row r="89">
      <c r="A89" s="11">
        <f>IF(B89="","",ROW()-5)</f>
      </c>
      <c r="B89" s="6"/>
      <c r="C89" s="5"/>
      <c r="D89" s="8"/>
      <c r="E89" s="7"/>
      <c r="F89" s="12">
        <f>IF(OR(D89="",E89=""),"",WORKDAY(D89,MAX(E89,1)-1))</f>
      </c>
      <c r="G89" s="7"/>
      <c r="H89" s="7"/>
      <c r="I89" s="9"/>
      <c r="J89" s="8"/>
      <c r="K89" s="11">
        <f>IF(OR(F89="",J89=""),"",F89-J89)</f>
      </c>
    </row>
    <row r="90">
      <c r="A90" s="11">
        <f>IF(B90="","",ROW()-5)</f>
      </c>
      <c r="B90" s="6"/>
      <c r="C90" s="5"/>
      <c r="D90" s="8"/>
      <c r="E90" s="7"/>
      <c r="F90" s="12">
        <f>IF(OR(D90="",E90=""),"",WORKDAY(D90,MAX(E90,1)-1))</f>
      </c>
      <c r="G90" s="7"/>
      <c r="H90" s="7"/>
      <c r="I90" s="9"/>
      <c r="J90" s="8"/>
      <c r="K90" s="11">
        <f>IF(OR(F90="",J90=""),"",F90-J90)</f>
      </c>
    </row>
    <row r="91">
      <c r="A91" s="11">
        <f>IF(B91="","",ROW()-5)</f>
      </c>
      <c r="B91" s="6"/>
      <c r="C91" s="5"/>
      <c r="D91" s="8"/>
      <c r="E91" s="7"/>
      <c r="F91" s="12">
        <f>IF(OR(D91="",E91=""),"",WORKDAY(D91,MAX(E91,1)-1))</f>
      </c>
      <c r="G91" s="7"/>
      <c r="H91" s="7"/>
      <c r="I91" s="9"/>
      <c r="J91" s="8"/>
      <c r="K91" s="11">
        <f>IF(OR(F91="",J91=""),"",F91-J91)</f>
      </c>
    </row>
    <row r="92">
      <c r="A92" s="11">
        <f>IF(B92="","",ROW()-5)</f>
      </c>
      <c r="B92" s="6"/>
      <c r="C92" s="5"/>
      <c r="D92" s="8"/>
      <c r="E92" s="7"/>
      <c r="F92" s="12">
        <f>IF(OR(D92="",E92=""),"",WORKDAY(D92,MAX(E92,1)-1))</f>
      </c>
      <c r="G92" s="7"/>
      <c r="H92" s="7"/>
      <c r="I92" s="9"/>
      <c r="J92" s="8"/>
      <c r="K92" s="11">
        <f>IF(OR(F92="",J92=""),"",F92-J92)</f>
      </c>
    </row>
    <row r="93">
      <c r="A93" s="11">
        <f>IF(B93="","",ROW()-5)</f>
      </c>
      <c r="B93" s="6"/>
      <c r="C93" s="5"/>
      <c r="D93" s="8"/>
      <c r="E93" s="7"/>
      <c r="F93" s="12">
        <f>IF(OR(D93="",E93=""),"",WORKDAY(D93,MAX(E93,1)-1))</f>
      </c>
      <c r="G93" s="7"/>
      <c r="H93" s="7"/>
      <c r="I93" s="9"/>
      <c r="J93" s="8"/>
      <c r="K93" s="11">
        <f>IF(OR(F93="",J93=""),"",F93-J93)</f>
      </c>
    </row>
    <row r="94">
      <c r="A94" s="11">
        <f>IF(B94="","",ROW()-5)</f>
      </c>
      <c r="B94" s="6"/>
      <c r="C94" s="5"/>
      <c r="D94" s="8"/>
      <c r="E94" s="7"/>
      <c r="F94" s="12">
        <f>IF(OR(D94="",E94=""),"",WORKDAY(D94,MAX(E94,1)-1))</f>
      </c>
      <c r="G94" s="7"/>
      <c r="H94" s="7"/>
      <c r="I94" s="9"/>
      <c r="J94" s="8"/>
      <c r="K94" s="11">
        <f>IF(OR(F94="",J94=""),"",F94-J94)</f>
      </c>
    </row>
    <row r="95">
      <c r="A95" s="11">
        <f>IF(B95="","",ROW()-5)</f>
      </c>
      <c r="B95" s="6"/>
      <c r="C95" s="5"/>
      <c r="D95" s="8"/>
      <c r="E95" s="7"/>
      <c r="F95" s="12">
        <f>IF(OR(D95="",E95=""),"",WORKDAY(D95,MAX(E95,1)-1))</f>
      </c>
      <c r="G95" s="7"/>
      <c r="H95" s="7"/>
      <c r="I95" s="9"/>
      <c r="J95" s="8"/>
      <c r="K95" s="11">
        <f>IF(OR(F95="",J95=""),"",F95-J95)</f>
      </c>
    </row>
    <row r="96">
      <c r="A96" s="11">
        <f>IF(B96="","",ROW()-5)</f>
      </c>
      <c r="B96" s="6"/>
      <c r="C96" s="5"/>
      <c r="D96" s="8"/>
      <c r="E96" s="7"/>
      <c r="F96" s="12">
        <f>IF(OR(D96="",E96=""),"",WORKDAY(D96,MAX(E96,1)-1))</f>
      </c>
      <c r="G96" s="7"/>
      <c r="H96" s="7"/>
      <c r="I96" s="9"/>
      <c r="J96" s="8"/>
      <c r="K96" s="11">
        <f>IF(OR(F96="",J96=""),"",F96-J96)</f>
      </c>
    </row>
    <row r="97">
      <c r="A97" s="11">
        <f>IF(B97="","",ROW()-5)</f>
      </c>
      <c r="B97" s="6"/>
      <c r="C97" s="5"/>
      <c r="D97" s="8"/>
      <c r="E97" s="7"/>
      <c r="F97" s="12">
        <f>IF(OR(D97="",E97=""),"",WORKDAY(D97,MAX(E97,1)-1))</f>
      </c>
      <c r="G97" s="7"/>
      <c r="H97" s="7"/>
      <c r="I97" s="9"/>
      <c r="J97" s="8"/>
      <c r="K97" s="11">
        <f>IF(OR(F97="",J97=""),"",F97-J97)</f>
      </c>
    </row>
    <row r="98">
      <c r="A98" s="11">
        <f>IF(B98="","",ROW()-5)</f>
      </c>
      <c r="B98" s="6"/>
      <c r="C98" s="5"/>
      <c r="D98" s="8"/>
      <c r="E98" s="7"/>
      <c r="F98" s="12">
        <f>IF(OR(D98="",E98=""),"",WORKDAY(D98,MAX(E98,1)-1))</f>
      </c>
      <c r="G98" s="7"/>
      <c r="H98" s="7"/>
      <c r="I98" s="9"/>
      <c r="J98" s="8"/>
      <c r="K98" s="11">
        <f>IF(OR(F98="",J98=""),"",F98-J98)</f>
      </c>
    </row>
    <row r="99">
      <c r="A99" s="11">
        <f>IF(B99="","",ROW()-5)</f>
      </c>
      <c r="B99" s="6"/>
      <c r="C99" s="5"/>
      <c r="D99" s="8"/>
      <c r="E99" s="7"/>
      <c r="F99" s="12">
        <f>IF(OR(D99="",E99=""),"",WORKDAY(D99,MAX(E99,1)-1))</f>
      </c>
      <c r="G99" s="7"/>
      <c r="H99" s="7"/>
      <c r="I99" s="9"/>
      <c r="J99" s="8"/>
      <c r="K99" s="11">
        <f>IF(OR(F99="",J99=""),"",F99-J99)</f>
      </c>
    </row>
    <row r="100">
      <c r="A100" s="11">
        <f>IF(B100="","",ROW()-5)</f>
      </c>
      <c r="B100" s="6"/>
      <c r="C100" s="5"/>
      <c r="D100" s="8"/>
      <c r="E100" s="7"/>
      <c r="F100" s="12">
        <f>IF(OR(D100="",E100=""),"",WORKDAY(D100,MAX(E100,1)-1))</f>
      </c>
      <c r="G100" s="7"/>
      <c r="H100" s="7"/>
      <c r="I100" s="9"/>
      <c r="J100" s="8"/>
      <c r="K100" s="11">
        <f>IF(OR(F100="",J100=""),"",F100-J100)</f>
      </c>
    </row>
    <row r="101">
      <c r="A101" s="11">
        <f>IF(B101="","",ROW()-5)</f>
      </c>
      <c r="B101" s="6"/>
      <c r="C101" s="5"/>
      <c r="D101" s="8"/>
      <c r="E101" s="7"/>
      <c r="F101" s="12">
        <f>IF(OR(D101="",E101=""),"",WORKDAY(D101,MAX(E101,1)-1))</f>
      </c>
      <c r="G101" s="7"/>
      <c r="H101" s="7"/>
      <c r="I101" s="9"/>
      <c r="J101" s="8"/>
      <c r="K101" s="11">
        <f>IF(OR(F101="",J101=""),"",F101-J101)</f>
      </c>
    </row>
    <row r="102">
      <c r="A102" s="11">
        <f>IF(B102="","",ROW()-5)</f>
      </c>
      <c r="B102" s="6"/>
      <c r="C102" s="5"/>
      <c r="D102" s="8"/>
      <c r="E102" s="7"/>
      <c r="F102" s="12">
        <f>IF(OR(D102="",E102=""),"",WORKDAY(D102,MAX(E102,1)-1))</f>
      </c>
      <c r="G102" s="7"/>
      <c r="H102" s="7"/>
      <c r="I102" s="9"/>
      <c r="J102" s="8"/>
      <c r="K102" s="11">
        <f>IF(OR(F102="",J102=""),"",F102-J102)</f>
      </c>
    </row>
    <row r="103">
      <c r="A103" s="11">
        <f>IF(B103="","",ROW()-5)</f>
      </c>
      <c r="B103" s="6"/>
      <c r="C103" s="5"/>
      <c r="D103" s="8"/>
      <c r="E103" s="7"/>
      <c r="F103" s="12">
        <f>IF(OR(D103="",E103=""),"",WORKDAY(D103,MAX(E103,1)-1))</f>
      </c>
      <c r="G103" s="7"/>
      <c r="H103" s="7"/>
      <c r="I103" s="9"/>
      <c r="J103" s="8"/>
      <c r="K103" s="11">
        <f>IF(OR(F103="",J103=""),"",F103-J103)</f>
      </c>
    </row>
    <row r="104">
      <c r="A104" s="11">
        <f>IF(B104="","",ROW()-5)</f>
      </c>
      <c r="B104" s="6"/>
      <c r="C104" s="5"/>
      <c r="D104" s="8"/>
      <c r="E104" s="7"/>
      <c r="F104" s="12">
        <f>IF(OR(D104="",E104=""),"",WORKDAY(D104,MAX(E104,1)-1))</f>
      </c>
      <c r="G104" s="7"/>
      <c r="H104" s="7"/>
      <c r="I104" s="9"/>
      <c r="J104" s="8"/>
      <c r="K104" s="11">
        <f>IF(OR(F104="",J104=""),"",F104-J104)</f>
      </c>
    </row>
    <row r="105">
      <c r="A105" s="11">
        <f>IF(B105="","",ROW()-5)</f>
      </c>
      <c r="B105" s="6"/>
      <c r="C105" s="5"/>
      <c r="D105" s="8"/>
      <c r="E105" s="7"/>
      <c r="F105" s="12">
        <f>IF(OR(D105="",E105=""),"",WORKDAY(D105,MAX(E105,1)-1))</f>
      </c>
      <c r="G105" s="7"/>
      <c r="H105" s="7"/>
      <c r="I105" s="9"/>
      <c r="J105" s="8"/>
      <c r="K105" s="11">
        <f>IF(OR(F105="",J105=""),"",F105-J105)</f>
      </c>
    </row>
  </sheetData>
  <mergeCells count="18">
    <mergeCell ref="C3:F3"/>
    <mergeCell ref="L4:R4"/>
    <mergeCell ref="S4:Y4"/>
    <mergeCell ref="Z4:AF4"/>
    <mergeCell ref="AG4:AM4"/>
    <mergeCell ref="AN4:AT4"/>
    <mergeCell ref="AU4:BA4"/>
    <mergeCell ref="BB4:BH4"/>
    <mergeCell ref="BI4:BO4"/>
    <mergeCell ref="BP4:BV4"/>
    <mergeCell ref="BW4:CC4"/>
    <mergeCell ref="CD4:CJ4"/>
    <mergeCell ref="CK4:CQ4"/>
    <mergeCell ref="CR4:CX4"/>
    <mergeCell ref="CY4:DE4"/>
    <mergeCell ref="DF4:DL4"/>
    <mergeCell ref="DM4:DS4"/>
    <mergeCell ref="DT4:DZ4"/>
  </mergeCells>
  <conditionalFormatting sqref="L6:DZ105">
    <cfRule type="expression" dxfId="6" priority="1" stopIfTrue="1">
      <formula>AND($H6="Sì",L$5=$F6)</formula>
    </cfRule>
  </conditionalFormatting>
  <conditionalFormatting sqref="L6:DZ105">
    <cfRule type="expression" dxfId="7" priority="2" stopIfTrue="1">
      <formula>AND(AND($F6&lt;&gt;"",L$5&gt;=$D6,L$5&lt;=$F6),$F6&lt;TODAY(),N($I6)&lt;1)</formula>
    </cfRule>
  </conditionalFormatting>
  <conditionalFormatting sqref="L6:DZ105">
    <cfRule type="expression" dxfId="8" priority="3" stopIfTrue="1">
      <formula>AND(AND($F6&lt;&gt;"",L$5&gt;=$D6,L$5&lt;=$F6),L$5&lt;$D6+($F6-$D6+1)*N($I6))</formula>
    </cfRule>
  </conditionalFormatting>
  <conditionalFormatting sqref="L6:DZ105">
    <cfRule type="expression" dxfId="9" priority="4" stopIfTrue="1">
      <formula>AND($F6&lt;&gt;"",L$5&gt;=$D6,L$5&lt;=$F6)</formula>
    </cfRule>
  </conditionalFormatting>
  <conditionalFormatting sqref="L6:DZ105">
    <cfRule type="expression" dxfId="10" priority="5" stopIfTrue="1">
      <formula>L$5=TODAY()</formula>
    </cfRule>
  </conditionalFormatting>
  <conditionalFormatting sqref="L6:DZ105">
    <cfRule type="expression" dxfId="12" priority="6" stopIfTrue="1">
      <formula>WEEKDAY(L$5,2)&gt;5</formula>
    </cfRule>
  </conditionalFormatting>
  <conditionalFormatting sqref="L5:DZ5">
    <cfRule type="expression" dxfId="11" priority="7" stopIfTrue="1">
      <formula>L5=TODAY()</formula>
    </cfRule>
  </conditionalFormatting>
  <conditionalFormatting sqref="L5:DZ5">
    <cfRule type="expression" dxfId="12" priority="8" stopIfTrue="1">
      <formula>WEEKDAY(L5,2)&gt;5</formula>
    </cfRule>
  </conditionalFormatting>
  <conditionalFormatting sqref="F6:F105">
    <cfRule type="expression" dxfId="4" priority="9" stopIfTrue="1">
      <formula>AND(ISNUMBER(F6),F6&lt;TODAY(),N(I6)&lt;1)</formula>
    </cfRule>
  </conditionalFormatting>
  <conditionalFormatting sqref="K6:K105">
    <cfRule type="expression" dxfId="4" priority="10" stopIfTrue="1">
      <formula>AND(ISNUMBER(K6),K6&gt;0)</formula>
    </cfRule>
  </conditionalFormatting>
  <conditionalFormatting sqref="K6:K105">
    <cfRule type="expression" dxfId="5" priority="11" stopIfTrue="1">
      <formula>AND(ISNUMBER(K6),K6&lt;0)</formula>
    </cfRule>
  </conditionalFormatting>
  <dataValidations count="4">
    <dataValidation type="date" operator="between" allowBlank="1" showErrorMessage="1" errorTitle="Valore non valido" error="Scrivi una data, per esempio 15/11/2026." sqref="D6:D105 J6:J105 J3">
      <formula1>36526</formula1>
      <formula2>73050</formula2>
    </dataValidation>
    <dataValidation type="whole" operator="between" allowBlank="1" showErrorMessage="1" errorTitle="Valore non valido" error="Scrivi la durata in giorni lavorativi: 0 per una milestone." sqref="E6:E105">
      <formula1>0</formula1>
      <formula2>999</formula2>
    </dataValidation>
    <dataValidation type="list" allowBlank="1" showErrorMessage="1" errorTitle="Valore non valido" error="Scegli «Sì» o «No»." sqref="H6:H105">
      <formula1>"Sì,No"</formula1>
    </dataValidation>
    <dataValidation type="decimal" operator="between" allowBlank="1" showErrorMessage="1" errorTitle="Valore non valido" error="Scrivi una percentuale da 0 % a 100 %." sqref="I6:I105">
      <formula1>0</formula1>
      <formula2>1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8" customWidth="1"/>
    <col min="2" max="2" width="34" customWidth="1"/>
    <col min="3" max="3" width="44" customWidth="1"/>
    <col min="4" max="4" width="14" customWidth="1"/>
    <col min="5" max="5" width="16" customWidth="1"/>
    <col min="6" max="6" width="12" customWidth="1"/>
    <col min="7" max="7" width="12" customWidth="1"/>
    <col min="8" max="8" width="11" customWidth="1"/>
    <col min="9" max="9" width="12" customWidth="1"/>
    <col min="10" max="10" width="13" customWidth="1"/>
    <col min="11" max="11" width="40" customWidth="1"/>
    <col min="12" max="12" width="26" customWidth="1"/>
    <col min="13" max="13" width="16" customWidth="1"/>
    <col min="14" max="14" width="13" customWidth="1"/>
    <col min="15" max="15" width="12" customWidth="1"/>
  </cols>
  <sheetData>
    <row r="1" ht="34" customHeight="1"/>
    <row r="2" ht="28" customHeight="1">
      <c r="A2" s="1" t="inlineStr">
        <is>
          <t xml:space="preserve">Registro dei rischi</t>
        </is>
      </c>
    </row>
    <row r="3" ht="30" customHeight="1">
      <c r="A3" s="3" t="inlineStr">
        <is>
          <t xml:space="preserve">Progetto</t>
        </is>
      </c>
      <c r="B3" s="5" t="inlineStr">
        <is>
          <t xml:space="preserve">Migrazione dell'e-commerce</t>
        </is>
      </c>
      <c r="F3" s="17" t="inlineStr">
        <is>
          <t xml:space="preserve">Aperti</t>
        </is>
      </c>
      <c r="G3" s="17" t="inlineStr">
        <is>
          <t xml:space="preserve">Critici</t>
        </is>
      </c>
      <c r="H3" s="17" t="inlineStr">
        <is>
          <t xml:space="preserve">Alti</t>
        </is>
      </c>
      <c r="I3" s="17" t="inlineStr">
        <is>
          <t xml:space="preserve">Revisioni scadute</t>
        </is>
      </c>
    </row>
    <row r="4" ht="24" customHeight="1">
      <c r="A4" s="2" t="inlineStr">
        <is>
          <t xml:space="preserve">Le celle bianche si compilano, quelle grigie si calcolano. Come si usa: foglio «Istruzioni».</t>
        </is>
      </c>
      <c r="F4" s="14">
        <f>COUNTIFS($B$6:$B$205,"&lt;&gt;",$M$6:$M$205,"&lt;&gt;Chiuso",$M$6:$M$205,"&lt;&gt;Occorso")</f>
      </c>
      <c r="G4" s="14">
        <f>COUNTIFS($B$6:$B$205,"&lt;&gt;",$M$6:$M$205,"&lt;&gt;Chiuso",$M$6:$M$205,"&lt;&gt;Occorso",$I$6:$I$205,"Critico")</f>
      </c>
      <c r="H4" s="14">
        <f>COUNTIFS($B$6:$B$205,"&lt;&gt;",$M$6:$M$205,"&lt;&gt;Chiuso",$M$6:$M$205,"&lt;&gt;Occorso",$I$6:$I$205,"Alto")</f>
      </c>
      <c r="I4" s="14">
        <f>COUNTIF($O$6:$O$205,"Scaduta")</f>
      </c>
    </row>
    <row r="5" ht="32" customHeight="1">
      <c r="A5" s="4" t="inlineStr">
        <is>
          <t xml:space="preserve">Codice</t>
        </is>
      </c>
      <c r="B5" s="4" t="inlineStr">
        <is>
          <t xml:space="preserve">Rischio</t>
        </is>
      </c>
      <c r="C5" s="4" t="inlineStr">
        <is>
          <t xml:space="preserve">Causa, evento, effetto</t>
        </is>
      </c>
      <c r="D5" s="4" t="inlineStr">
        <is>
          <t xml:space="preserve">Categoria</t>
        </is>
      </c>
      <c r="E5" s="4" t="inlineStr">
        <is>
          <t xml:space="preserve">Owner</t>
        </is>
      </c>
      <c r="F5" s="4" t="inlineStr">
        <is>
          <t xml:space="preserve">Probabilità (1–5)</t>
        </is>
      </c>
      <c r="G5" s="4" t="inlineStr">
        <is>
          <t xml:space="preserve">Impatto (1–5)</t>
        </is>
      </c>
      <c r="H5" s="4" t="inlineStr">
        <is>
          <t xml:space="preserve">Punteggio</t>
        </is>
      </c>
      <c r="I5" s="4" t="inlineStr">
        <is>
          <t xml:space="preserve">Livello</t>
        </is>
      </c>
      <c r="J5" s="4" t="inlineStr">
        <is>
          <t xml:space="preserve">Strategia</t>
        </is>
      </c>
      <c r="K5" s="4" t="inlineStr">
        <is>
          <t xml:space="preserve">Piano di risposta</t>
        </is>
      </c>
      <c r="L5" s="4" t="inlineStr">
        <is>
          <t xml:space="preserve">Task di risposta</t>
        </is>
      </c>
      <c r="M5" s="4" t="inlineStr">
        <is>
          <t xml:space="preserve">Stato</t>
        </is>
      </c>
      <c r="N5" s="4" t="inlineStr">
        <is>
          <t xml:space="preserve">Revisione</t>
        </is>
      </c>
      <c r="O5" s="4" t="inlineStr">
        <is>
          <t xml:space="preserve">Revisione scaduta</t>
        </is>
      </c>
    </row>
    <row r="6" ht="150" customHeight="1">
      <c r="A6" s="13">
        <f>IF(B6="","","R-"&amp;(ROW()-5))</f>
      </c>
      <c r="B6" s="6" t="inlineStr">
        <is>
          <t xml:space="preserve">Traffico organico perso dopo il passaggio</t>
        </is>
      </c>
      <c r="C6" s="6" t="inlineStr">
        <is>
          <t xml:space="preserve">URL cambiati senza reindirizzamento o reindirizzati verso la home: i motori di ricerca perdono le pagine e le vendite da ricerca calano per mesi.</t>
        </is>
      </c>
      <c r="D6" s="5" t="inlineStr">
        <is>
          <t xml:space="preserve">SEO</t>
        </is>
      </c>
      <c r="E6" s="5"/>
      <c r="F6" s="7">
        <v>4</v>
      </c>
      <c r="G6" s="7">
        <v>5</v>
      </c>
      <c r="H6" s="11">
        <f>IF(OR(F6="",G6=""),"",F6*G6)</f>
      </c>
      <c r="I6" s="11">
        <f>IF(H6="","",IF(H6&gt;=15,"Critico",IF(H6&gt;=10,"Alto",IF(H6&gt;=5,"Medio","Basso"))))</f>
      </c>
      <c r="J6" s="5" t="inlineStr">
        <is>
          <t xml:space="preserve">Mitigare</t>
        </is>
      </c>
      <c r="K6" s="6" t="inlineStr">
        <is>
          <t xml:space="preserve">Mappa 301 una a una dalla fotografia di partenza; scansione completa dei vecchi URL in collaudo; Search Console sorvegliata ogni giorno nella prima settimana.</t>
        </is>
      </c>
      <c r="L6" s="6" t="inlineStr">
        <is>
          <t xml:space="preserve">Fotografia SEO di partenza: pagine indicizzate, URL con traffico, link in entrata; Mappa dei reindirizzamenti 301 di prodotti, categorie e pagine; Prova dei reindirizzamenti con una scansione completa dei vecchi URL; Sorveglianza di Search Console: 404, copertura, posizioni</t>
        </is>
      </c>
      <c r="M6" s="5" t="inlineStr">
        <is>
          <t xml:space="preserve">Identificato</t>
        </is>
      </c>
      <c r="N6" s="8">
        <f>WORKDAY(Piano!$J$3,41)</f>
      </c>
      <c r="O6" s="11">
        <f>IF(AND(B6&lt;&gt;"",ISNUMBER(N6),M6&lt;&gt;"Chiuso",M6&lt;&gt;"Occorso",N6&lt;TODAY()),"Scaduta","")</f>
      </c>
    </row>
    <row r="7" ht="90" customHeight="1">
      <c r="A7" s="13">
        <f>IF(B7="","","R-"&amp;(ROW()-5))</f>
      </c>
      <c r="B7" s="6" t="inlineStr">
        <is>
          <t xml:space="preserve">Dati sporchi che bloccano l'importazione</t>
        </is>
      </c>
      <c r="C7" s="6" t="inlineStr">
        <is>
          <t xml:space="preserve">Varianti doppie, codici mancanti, caratteri strani: la nuova piattaforma scarta i record e il catalogo arriva incompleto.</t>
        </is>
      </c>
      <c r="D7" s="5" t="inlineStr">
        <is>
          <t xml:space="preserve">Dati</t>
        </is>
      </c>
      <c r="E7" s="5"/>
      <c r="F7" s="7">
        <v>4</v>
      </c>
      <c r="G7" s="7">
        <v>3</v>
      </c>
      <c r="H7" s="11">
        <f>IF(OR(F7="",G7=""),"",F7*G7)</f>
      </c>
      <c r="I7" s="11">
        <f>IF(H7="","",IF(H7&gt;=15,"Critico",IF(H7&gt;=10,"Alto",IF(H7&gt;=5,"Medio","Basso"))))</f>
      </c>
      <c r="J7" s="5" t="inlineStr">
        <is>
          <t xml:space="preserve">Mitigare</t>
        </is>
      </c>
      <c r="K7" s="6" t="inlineStr">
        <is>
          <t xml:space="preserve">Due migrazioni di prova con il registro degli scarti; la pulizia si fa sulla vecchia piattaforma, prima del congelamento.</t>
        </is>
      </c>
      <c r="L7" s="6" t="inlineStr">
        <is>
          <t xml:space="preserve">Inventario dei dati: prodotti, varianti, clienti, ordini, buoni, recensioni; Pulizia dei dati sporchi e correzione delle regole di trasformazione</t>
        </is>
      </c>
      <c r="M7" s="5" t="inlineStr">
        <is>
          <t xml:space="preserve">Identificato</t>
        </is>
      </c>
      <c r="N7" s="8">
        <f>WORKDAY(Piano!$J$3,32)</f>
      </c>
      <c r="O7" s="11">
        <f>IF(AND(B7&lt;&gt;"",ISNUMBER(N7),M7&lt;&gt;"Chiuso",M7&lt;&gt;"Occorso",N7&lt;TODAY()),"Scaduta","")</f>
      </c>
    </row>
    <row r="8" ht="75" customHeight="1">
      <c r="A8" s="13">
        <f>IF(B8="","","R-"&amp;(ROW()-5))</f>
      </c>
      <c r="B8" s="6" t="inlineStr">
        <is>
          <t xml:space="preserve">Funzioni scoperte dopo il passaggio</t>
        </is>
      </c>
      <c r="C8" s="6" t="inlineStr">
        <is>
          <t xml:space="preserve">Una regola di sconto o un'esportazione che la vecchia piattaforma faceva in silenzio manca nella nuova: se ne accorge il cliente, a negozio aperto.</t>
        </is>
      </c>
      <c r="D8" s="5" t="inlineStr">
        <is>
          <t xml:space="preserve">Ambito</t>
        </is>
      </c>
      <c r="E8" s="5"/>
      <c r="F8" s="7">
        <v>3</v>
      </c>
      <c r="G8" s="7">
        <v>4</v>
      </c>
      <c r="H8" s="11">
        <f>IF(OR(F8="",G8=""),"",F8*G8)</f>
      </c>
      <c r="I8" s="11">
        <f>IF(H8="","",IF(H8&gt;=15,"Critico",IF(H8&gt;=10,"Alto",IF(H8&gt;=5,"Medio","Basso"))))</f>
      </c>
      <c r="J8" s="5" t="inlineStr">
        <is>
          <t xml:space="preserve">Mitigare</t>
        </is>
      </c>
      <c r="K8" s="6" t="inlineStr">
        <is>
          <t xml:space="preserve">Inventario delle funzioni con chi usa il pannello ogni giorno, non solo con chi ha commissionato il progetto; operazioni pianificate lette dal codice e dal server.</t>
        </is>
      </c>
      <c r="L8" s="6" t="inlineStr">
        <is>
          <t xml:space="preserve">Inventario delle funzioni e delle estensioni in uso; Funzioni da rifare, da coprire con un'estensione, da abbandonare</t>
        </is>
      </c>
      <c r="M8" s="5" t="inlineStr">
        <is>
          <t xml:space="preserve">Identificato</t>
        </is>
      </c>
      <c r="N8" s="8">
        <f>WORKDAY(Piano!$J$3,14)</f>
      </c>
      <c r="O8" s="11">
        <f>IF(AND(B8&lt;&gt;"",ISNUMBER(N8),M8&lt;&gt;"Chiuso",M8&lt;&gt;"Occorso",N8&lt;TODAY()),"Scaduta","")</f>
      </c>
    </row>
    <row r="9" ht="60" customHeight="1">
      <c r="A9" s="13">
        <f>IF(B9="","","R-"&amp;(ROW()-5))</f>
      </c>
      <c r="B9" s="6" t="inlineStr">
        <is>
          <t xml:space="preserve">Clienti che non riescono a rientrare</t>
        </is>
      </c>
      <c r="C9" s="6" t="inlineStr">
        <is>
          <t xml:space="preserve">Le password non passano: i clienti abituali non accedono, non ritrovano i loro ordini e scrivono al servizio clienti.</t>
        </is>
      </c>
      <c r="D9" s="5" t="inlineStr">
        <is>
          <t xml:space="preserve">Clienti</t>
        </is>
      </c>
      <c r="E9" s="5"/>
      <c r="F9" s="7">
        <v>3</v>
      </c>
      <c r="G9" s="7">
        <v>3</v>
      </c>
      <c r="H9" s="11">
        <f>IF(OR(F9="",G9=""),"",F9*G9)</f>
      </c>
      <c r="I9" s="11">
        <f>IF(H9="","",IF(H9&gt;=15,"Critico",IF(H9&gt;=10,"Alto",IF(H9&gt;=5,"Medio","Basso"))))</f>
      </c>
      <c r="J9" s="5" t="inlineStr">
        <is>
          <t xml:space="preserve">Mitigare</t>
        </is>
      </c>
      <c r="K9" s="6" t="inlineStr">
        <is>
          <t xml:space="preserve">Modalità di rientro decisa in progettazione; messaggio ai clienti prima del passaggio; risposta pronta per il servizio clienti.</t>
        </is>
      </c>
      <c r="L9" s="6" t="inlineStr">
        <is>
          <t xml:space="preserve">Clienti e password: come rientrano nel nuovo negozio; Messaggio ai clienti: il negozio cambia, come rientrare</t>
        </is>
      </c>
      <c r="M9" s="5" t="inlineStr">
        <is>
          <t xml:space="preserve">Identificato</t>
        </is>
      </c>
      <c r="N9" s="8">
        <f>WORKDAY(Piano!$J$3,52)</f>
      </c>
      <c r="O9" s="11">
        <f>IF(AND(B9&lt;&gt;"",ISNUMBER(N9),M9&lt;&gt;"Chiuso",M9&lt;&gt;"Occorso",N9&lt;TODAY()),"Scaduta","")</f>
      </c>
    </row>
    <row r="10" ht="75" customHeight="1">
      <c r="A10" s="13">
        <f>IF(B10="","","R-"&amp;(ROW()-5))</f>
      </c>
      <c r="B10" s="6" t="inlineStr">
        <is>
          <t xml:space="preserve">Passaggio in un periodo di vendite forti</t>
        </is>
      </c>
      <c r="C10" s="6" t="inlineStr">
        <is>
          <t xml:space="preserve">Il ritardo di una fase spinge la messa online verso i saldi o le feste, quando un problema costa di più.</t>
        </is>
      </c>
      <c r="D10" s="5" t="inlineStr">
        <is>
          <t xml:space="preserve">Pianificazione</t>
        </is>
      </c>
      <c r="E10" s="5"/>
      <c r="F10" s="7">
        <v>2</v>
      </c>
      <c r="G10" s="7">
        <v>5</v>
      </c>
      <c r="H10" s="11">
        <f>IF(OR(F10="",G10=""),"",F10*G10)</f>
      </c>
      <c r="I10" s="11">
        <f>IF(H10="","",IF(H10&gt;=15,"Critico",IF(H10&gt;=10,"Alto",IF(H10&gt;=5,"Medio","Basso"))))</f>
      </c>
      <c r="J10" s="5" t="inlineStr">
        <is>
          <t xml:space="preserve">Evitare</t>
        </is>
      </c>
      <c r="K10" s="6" t="inlineStr">
        <is>
          <t xml:space="preserve">Periodi da evitare scritti all'avvio; se il collaudo slitta dentro uno di questi, il passaggio si sposta dopo, non si anticipa.</t>
        </is>
      </c>
      <c r="L10" s="6" t="inlineStr">
        <is>
          <t xml:space="preserve">Riunione di avvio: perché si cambia, vincoli, periodi da evitare; Strategia del passaggio: congelamento, migrazione differenziale, finestra</t>
        </is>
      </c>
      <c r="M10" s="5" t="inlineStr">
        <is>
          <t xml:space="preserve">Identificato</t>
        </is>
      </c>
      <c r="N10" s="8">
        <f>WORKDAY(Piano!$J$3,19)</f>
      </c>
      <c r="O10" s="11">
        <f>IF(AND(B10&lt;&gt;"",ISNUMBER(N10),M10&lt;&gt;"Chiuso",M10&lt;&gt;"Occorso",N10&lt;TODAY()),"Scaduta","")</f>
      </c>
    </row>
    <row r="11" ht="105" customHeight="1">
      <c r="A11" s="13">
        <f>IF(B11="","","R-"&amp;(ROW()-5))</f>
      </c>
      <c r="B11" s="6" t="inlineStr">
        <is>
          <t xml:space="preserve">Ordini persi nella finestra del passaggio</t>
        </is>
      </c>
      <c r="C11" s="6" t="inlineStr">
        <is>
          <t xml:space="preserve">Ordini arrivati sulla vecchia piattaforma dopo il differenziale e prima che i DNS si propaghino: nessuno li evade.</t>
        </is>
      </c>
      <c r="D11" s="5" t="inlineStr">
        <is>
          <t xml:space="preserve">Dati</t>
        </is>
      </c>
      <c r="E11" s="5"/>
      <c r="F11" s="7">
        <v>2</v>
      </c>
      <c r="G11" s="7">
        <v>4</v>
      </c>
      <c r="H11" s="11">
        <f>IF(OR(F11="",G11=""),"",F11*G11)</f>
      </c>
      <c r="I11" s="11">
        <f>IF(H11="","",IF(H11&gt;=15,"Critico",IF(H11&gt;=10,"Alto",IF(H11&gt;=5,"Medio","Basso"))))</f>
      </c>
      <c r="J11" s="5" t="inlineStr">
        <is>
          <t xml:space="preserve">Mitigare</t>
        </is>
      </c>
      <c r="K11" s="6" t="inlineStr">
        <is>
          <t xml:space="preserve">TTL abbassato prima; vecchia cassa chiusa con una pagina di cortesia al momento del cambio; controllo degli ultimi ordini della vecchia piattaforma il giorno dopo.</t>
        </is>
      </c>
      <c r="L11" s="6" t="inlineStr">
        <is>
          <t xml:space="preserve">Congelamento di catalogo e contenuti sulla vecchia piattaforma; Migrazione differenziale di ordini e clienti delle ultime settimane; Cambio dei DNS, certificato e verifica dei domini</t>
        </is>
      </c>
      <c r="M11" s="5" t="inlineStr">
        <is>
          <t xml:space="preserve">Identificato</t>
        </is>
      </c>
      <c r="N11" s="8">
        <f>WORKDAY(Piano!$J$3,55)</f>
      </c>
      <c r="O11" s="11">
        <f>IF(AND(B11&lt;&gt;"",ISNUMBER(N11),M11&lt;&gt;"Chiuso",M11&lt;&gt;"Occorso",N11&lt;TODAY()),"Scaduta","")</f>
      </c>
    </row>
    <row r="12">
      <c r="A12" s="13">
        <f>IF(B12="","","R-"&amp;(ROW()-5))</f>
      </c>
      <c r="B12" s="6"/>
      <c r="C12" s="6"/>
      <c r="D12" s="5"/>
      <c r="E12" s="5"/>
      <c r="F12" s="7"/>
      <c r="G12" s="7"/>
      <c r="H12" s="11">
        <f>IF(OR(F12="",G12=""),"",F12*G12)</f>
      </c>
      <c r="I12" s="11">
        <f>IF(H12="","",IF(H12&gt;=15,"Critico",IF(H12&gt;=10,"Alto",IF(H12&gt;=5,"Medio","Basso"))))</f>
      </c>
      <c r="J12" s="5"/>
      <c r="K12" s="6"/>
      <c r="L12" s="6"/>
      <c r="M12" s="5"/>
      <c r="N12" s="8"/>
      <c r="O12" s="11">
        <f>IF(AND(B12&lt;&gt;"",ISNUMBER(N12),M12&lt;&gt;"Chiuso",M12&lt;&gt;"Occorso",N12&lt;TODAY()),"Scaduta","")</f>
      </c>
    </row>
    <row r="13">
      <c r="A13" s="13">
        <f>IF(B13="","","R-"&amp;(ROW()-5))</f>
      </c>
      <c r="B13" s="6"/>
      <c r="C13" s="6"/>
      <c r="D13" s="5"/>
      <c r="E13" s="5"/>
      <c r="F13" s="7"/>
      <c r="G13" s="7"/>
      <c r="H13" s="11">
        <f>IF(OR(F13="",G13=""),"",F13*G13)</f>
      </c>
      <c r="I13" s="11">
        <f>IF(H13="","",IF(H13&gt;=15,"Critico",IF(H13&gt;=10,"Alto",IF(H13&gt;=5,"Medio","Basso"))))</f>
      </c>
      <c r="J13" s="5"/>
      <c r="K13" s="6"/>
      <c r="L13" s="6"/>
      <c r="M13" s="5"/>
      <c r="N13" s="8"/>
      <c r="O13" s="11">
        <f>IF(AND(B13&lt;&gt;"",ISNUMBER(N13),M13&lt;&gt;"Chiuso",M13&lt;&gt;"Occorso",N13&lt;TODAY()),"Scaduta","")</f>
      </c>
    </row>
    <row r="14">
      <c r="A14" s="13">
        <f>IF(B14="","","R-"&amp;(ROW()-5))</f>
      </c>
      <c r="B14" s="6"/>
      <c r="C14" s="6"/>
      <c r="D14" s="5"/>
      <c r="E14" s="5"/>
      <c r="F14" s="7"/>
      <c r="G14" s="7"/>
      <c r="H14" s="11">
        <f>IF(OR(F14="",G14=""),"",F14*G14)</f>
      </c>
      <c r="I14" s="11">
        <f>IF(H14="","",IF(H14&gt;=15,"Critico",IF(H14&gt;=10,"Alto",IF(H14&gt;=5,"Medio","Basso"))))</f>
      </c>
      <c r="J14" s="5"/>
      <c r="K14" s="6"/>
      <c r="L14" s="6"/>
      <c r="M14" s="5"/>
      <c r="N14" s="8"/>
      <c r="O14" s="11">
        <f>IF(AND(B14&lt;&gt;"",ISNUMBER(N14),M14&lt;&gt;"Chiuso",M14&lt;&gt;"Occorso",N14&lt;TODAY()),"Scaduta","")</f>
      </c>
    </row>
    <row r="15">
      <c r="A15" s="13">
        <f>IF(B15="","","R-"&amp;(ROW()-5))</f>
      </c>
      <c r="B15" s="6"/>
      <c r="C15" s="6"/>
      <c r="D15" s="5"/>
      <c r="E15" s="5"/>
      <c r="F15" s="7"/>
      <c r="G15" s="7"/>
      <c r="H15" s="11">
        <f>IF(OR(F15="",G15=""),"",F15*G15)</f>
      </c>
      <c r="I15" s="11">
        <f>IF(H15="","",IF(H15&gt;=15,"Critico",IF(H15&gt;=10,"Alto",IF(H15&gt;=5,"Medio","Basso"))))</f>
      </c>
      <c r="J15" s="5"/>
      <c r="K15" s="6"/>
      <c r="L15" s="6"/>
      <c r="M15" s="5"/>
      <c r="N15" s="8"/>
      <c r="O15" s="11">
        <f>IF(AND(B15&lt;&gt;"",ISNUMBER(N15),M15&lt;&gt;"Chiuso",M15&lt;&gt;"Occorso",N15&lt;TODAY()),"Scaduta","")</f>
      </c>
    </row>
    <row r="16">
      <c r="A16" s="13">
        <f>IF(B16="","","R-"&amp;(ROW()-5))</f>
      </c>
      <c r="B16" s="6"/>
      <c r="C16" s="6"/>
      <c r="D16" s="5"/>
      <c r="E16" s="5"/>
      <c r="F16" s="7"/>
      <c r="G16" s="7"/>
      <c r="H16" s="11">
        <f>IF(OR(F16="",G16=""),"",F16*G16)</f>
      </c>
      <c r="I16" s="11">
        <f>IF(H16="","",IF(H16&gt;=15,"Critico",IF(H16&gt;=10,"Alto",IF(H16&gt;=5,"Medio","Basso"))))</f>
      </c>
      <c r="J16" s="5"/>
      <c r="K16" s="6"/>
      <c r="L16" s="6"/>
      <c r="M16" s="5"/>
      <c r="N16" s="8"/>
      <c r="O16" s="11">
        <f>IF(AND(B16&lt;&gt;"",ISNUMBER(N16),M16&lt;&gt;"Chiuso",M16&lt;&gt;"Occorso",N16&lt;TODAY()),"Scaduta","")</f>
      </c>
    </row>
    <row r="17">
      <c r="A17" s="13">
        <f>IF(B17="","","R-"&amp;(ROW()-5))</f>
      </c>
      <c r="B17" s="6"/>
      <c r="C17" s="6"/>
      <c r="D17" s="5"/>
      <c r="E17" s="5"/>
      <c r="F17" s="7"/>
      <c r="G17" s="7"/>
      <c r="H17" s="11">
        <f>IF(OR(F17="",G17=""),"",F17*G17)</f>
      </c>
      <c r="I17" s="11">
        <f>IF(H17="","",IF(H17&gt;=15,"Critico",IF(H17&gt;=10,"Alto",IF(H17&gt;=5,"Medio","Basso"))))</f>
      </c>
      <c r="J17" s="5"/>
      <c r="K17" s="6"/>
      <c r="L17" s="6"/>
      <c r="M17" s="5"/>
      <c r="N17" s="8"/>
      <c r="O17" s="11">
        <f>IF(AND(B17&lt;&gt;"",ISNUMBER(N17),M17&lt;&gt;"Chiuso",M17&lt;&gt;"Occorso",N17&lt;TODAY()),"Scaduta","")</f>
      </c>
    </row>
    <row r="18">
      <c r="A18" s="13">
        <f>IF(B18="","","R-"&amp;(ROW()-5))</f>
      </c>
      <c r="B18" s="6"/>
      <c r="C18" s="6"/>
      <c r="D18" s="5"/>
      <c r="E18" s="5"/>
      <c r="F18" s="7"/>
      <c r="G18" s="7"/>
      <c r="H18" s="11">
        <f>IF(OR(F18="",G18=""),"",F18*G18)</f>
      </c>
      <c r="I18" s="11">
        <f>IF(H18="","",IF(H18&gt;=15,"Critico",IF(H18&gt;=10,"Alto",IF(H18&gt;=5,"Medio","Basso"))))</f>
      </c>
      <c r="J18" s="5"/>
      <c r="K18" s="6"/>
      <c r="L18" s="6"/>
      <c r="M18" s="5"/>
      <c r="N18" s="8"/>
      <c r="O18" s="11">
        <f>IF(AND(B18&lt;&gt;"",ISNUMBER(N18),M18&lt;&gt;"Chiuso",M18&lt;&gt;"Occorso",N18&lt;TODAY()),"Scaduta","")</f>
      </c>
    </row>
    <row r="19">
      <c r="A19" s="13">
        <f>IF(B19="","","R-"&amp;(ROW()-5))</f>
      </c>
      <c r="B19" s="6"/>
      <c r="C19" s="6"/>
      <c r="D19" s="5"/>
      <c r="E19" s="5"/>
      <c r="F19" s="7"/>
      <c r="G19" s="7"/>
      <c r="H19" s="11">
        <f>IF(OR(F19="",G19=""),"",F19*G19)</f>
      </c>
      <c r="I19" s="11">
        <f>IF(H19="","",IF(H19&gt;=15,"Critico",IF(H19&gt;=10,"Alto",IF(H19&gt;=5,"Medio","Basso"))))</f>
      </c>
      <c r="J19" s="5"/>
      <c r="K19" s="6"/>
      <c r="L19" s="6"/>
      <c r="M19" s="5"/>
      <c r="N19" s="8"/>
      <c r="O19" s="11">
        <f>IF(AND(B19&lt;&gt;"",ISNUMBER(N19),M19&lt;&gt;"Chiuso",M19&lt;&gt;"Occorso",N19&lt;TODAY()),"Scaduta","")</f>
      </c>
    </row>
    <row r="20">
      <c r="A20" s="13">
        <f>IF(B20="","","R-"&amp;(ROW()-5))</f>
      </c>
      <c r="B20" s="6"/>
      <c r="C20" s="6"/>
      <c r="D20" s="5"/>
      <c r="E20" s="5"/>
      <c r="F20" s="7"/>
      <c r="G20" s="7"/>
      <c r="H20" s="11">
        <f>IF(OR(F20="",G20=""),"",F20*G20)</f>
      </c>
      <c r="I20" s="11">
        <f>IF(H20="","",IF(H20&gt;=15,"Critico",IF(H20&gt;=10,"Alto",IF(H20&gt;=5,"Medio","Basso"))))</f>
      </c>
      <c r="J20" s="5"/>
      <c r="K20" s="6"/>
      <c r="L20" s="6"/>
      <c r="M20" s="5"/>
      <c r="N20" s="8"/>
      <c r="O20" s="11">
        <f>IF(AND(B20&lt;&gt;"",ISNUMBER(N20),M20&lt;&gt;"Chiuso",M20&lt;&gt;"Occorso",N20&lt;TODAY()),"Scaduta","")</f>
      </c>
    </row>
    <row r="21">
      <c r="A21" s="13">
        <f>IF(B21="","","R-"&amp;(ROW()-5))</f>
      </c>
      <c r="B21" s="6"/>
      <c r="C21" s="6"/>
      <c r="D21" s="5"/>
      <c r="E21" s="5"/>
      <c r="F21" s="7"/>
      <c r="G21" s="7"/>
      <c r="H21" s="11">
        <f>IF(OR(F21="",G21=""),"",F21*G21)</f>
      </c>
      <c r="I21" s="11">
        <f>IF(H21="","",IF(H21&gt;=15,"Critico",IF(H21&gt;=10,"Alto",IF(H21&gt;=5,"Medio","Basso"))))</f>
      </c>
      <c r="J21" s="5"/>
      <c r="K21" s="6"/>
      <c r="L21" s="6"/>
      <c r="M21" s="5"/>
      <c r="N21" s="8"/>
      <c r="O21" s="11">
        <f>IF(AND(B21&lt;&gt;"",ISNUMBER(N21),M21&lt;&gt;"Chiuso",M21&lt;&gt;"Occorso",N21&lt;TODAY()),"Scaduta","")</f>
      </c>
    </row>
    <row r="22">
      <c r="A22" s="13">
        <f>IF(B22="","","R-"&amp;(ROW()-5))</f>
      </c>
      <c r="B22" s="6"/>
      <c r="C22" s="6"/>
      <c r="D22" s="5"/>
      <c r="E22" s="5"/>
      <c r="F22" s="7"/>
      <c r="G22" s="7"/>
      <c r="H22" s="11">
        <f>IF(OR(F22="",G22=""),"",F22*G22)</f>
      </c>
      <c r="I22" s="11">
        <f>IF(H22="","",IF(H22&gt;=15,"Critico",IF(H22&gt;=10,"Alto",IF(H22&gt;=5,"Medio","Basso"))))</f>
      </c>
      <c r="J22" s="5"/>
      <c r="K22" s="6"/>
      <c r="L22" s="6"/>
      <c r="M22" s="5"/>
      <c r="N22" s="8"/>
      <c r="O22" s="11">
        <f>IF(AND(B22&lt;&gt;"",ISNUMBER(N22),M22&lt;&gt;"Chiuso",M22&lt;&gt;"Occorso",N22&lt;TODAY()),"Scaduta","")</f>
      </c>
    </row>
    <row r="23">
      <c r="A23" s="13">
        <f>IF(B23="","","R-"&amp;(ROW()-5))</f>
      </c>
      <c r="B23" s="6"/>
      <c r="C23" s="6"/>
      <c r="D23" s="5"/>
      <c r="E23" s="5"/>
      <c r="F23" s="7"/>
      <c r="G23" s="7"/>
      <c r="H23" s="11">
        <f>IF(OR(F23="",G23=""),"",F23*G23)</f>
      </c>
      <c r="I23" s="11">
        <f>IF(H23="","",IF(H23&gt;=15,"Critico",IF(H23&gt;=10,"Alto",IF(H23&gt;=5,"Medio","Basso"))))</f>
      </c>
      <c r="J23" s="5"/>
      <c r="K23" s="6"/>
      <c r="L23" s="6"/>
      <c r="M23" s="5"/>
      <c r="N23" s="8"/>
      <c r="O23" s="11">
        <f>IF(AND(B23&lt;&gt;"",ISNUMBER(N23),M23&lt;&gt;"Chiuso",M23&lt;&gt;"Occorso",N23&lt;TODAY()),"Scaduta","")</f>
      </c>
    </row>
    <row r="24">
      <c r="A24" s="13">
        <f>IF(B24="","","R-"&amp;(ROW()-5))</f>
      </c>
      <c r="B24" s="6"/>
      <c r="C24" s="6"/>
      <c r="D24" s="5"/>
      <c r="E24" s="5"/>
      <c r="F24" s="7"/>
      <c r="G24" s="7"/>
      <c r="H24" s="11">
        <f>IF(OR(F24="",G24=""),"",F24*G24)</f>
      </c>
      <c r="I24" s="11">
        <f>IF(H24="","",IF(H24&gt;=15,"Critico",IF(H24&gt;=10,"Alto",IF(H24&gt;=5,"Medio","Basso"))))</f>
      </c>
      <c r="J24" s="5"/>
      <c r="K24" s="6"/>
      <c r="L24" s="6"/>
      <c r="M24" s="5"/>
      <c r="N24" s="8"/>
      <c r="O24" s="11">
        <f>IF(AND(B24&lt;&gt;"",ISNUMBER(N24),M24&lt;&gt;"Chiuso",M24&lt;&gt;"Occorso",N24&lt;TODAY()),"Scaduta","")</f>
      </c>
    </row>
    <row r="25">
      <c r="A25" s="13">
        <f>IF(B25="","","R-"&amp;(ROW()-5))</f>
      </c>
      <c r="B25" s="6"/>
      <c r="C25" s="6"/>
      <c r="D25" s="5"/>
      <c r="E25" s="5"/>
      <c r="F25" s="7"/>
      <c r="G25" s="7"/>
      <c r="H25" s="11">
        <f>IF(OR(F25="",G25=""),"",F25*G25)</f>
      </c>
      <c r="I25" s="11">
        <f>IF(H25="","",IF(H25&gt;=15,"Critico",IF(H25&gt;=10,"Alto",IF(H25&gt;=5,"Medio","Basso"))))</f>
      </c>
      <c r="J25" s="5"/>
      <c r="K25" s="6"/>
      <c r="L25" s="6"/>
      <c r="M25" s="5"/>
      <c r="N25" s="8"/>
      <c r="O25" s="11">
        <f>IF(AND(B25&lt;&gt;"",ISNUMBER(N25),M25&lt;&gt;"Chiuso",M25&lt;&gt;"Occorso",N25&lt;TODAY()),"Scaduta","")</f>
      </c>
    </row>
    <row r="26">
      <c r="A26" s="13">
        <f>IF(B26="","","R-"&amp;(ROW()-5))</f>
      </c>
      <c r="B26" s="6"/>
      <c r="C26" s="6"/>
      <c r="D26" s="5"/>
      <c r="E26" s="5"/>
      <c r="F26" s="7"/>
      <c r="G26" s="7"/>
      <c r="H26" s="11">
        <f>IF(OR(F26="",G26=""),"",F26*G26)</f>
      </c>
      <c r="I26" s="11">
        <f>IF(H26="","",IF(H26&gt;=15,"Critico",IF(H26&gt;=10,"Alto",IF(H26&gt;=5,"Medio","Basso"))))</f>
      </c>
      <c r="J26" s="5"/>
      <c r="K26" s="6"/>
      <c r="L26" s="6"/>
      <c r="M26" s="5"/>
      <c r="N26" s="8"/>
      <c r="O26" s="11">
        <f>IF(AND(B26&lt;&gt;"",ISNUMBER(N26),M26&lt;&gt;"Chiuso",M26&lt;&gt;"Occorso",N26&lt;TODAY()),"Scaduta","")</f>
      </c>
    </row>
    <row r="27">
      <c r="A27" s="13">
        <f>IF(B27="","","R-"&amp;(ROW()-5))</f>
      </c>
      <c r="B27" s="6"/>
      <c r="C27" s="6"/>
      <c r="D27" s="5"/>
      <c r="E27" s="5"/>
      <c r="F27" s="7"/>
      <c r="G27" s="7"/>
      <c r="H27" s="11">
        <f>IF(OR(F27="",G27=""),"",F27*G27)</f>
      </c>
      <c r="I27" s="11">
        <f>IF(H27="","",IF(H27&gt;=15,"Critico",IF(H27&gt;=10,"Alto",IF(H27&gt;=5,"Medio","Basso"))))</f>
      </c>
      <c r="J27" s="5"/>
      <c r="K27" s="6"/>
      <c r="L27" s="6"/>
      <c r="M27" s="5"/>
      <c r="N27" s="8"/>
      <c r="O27" s="11">
        <f>IF(AND(B27&lt;&gt;"",ISNUMBER(N27),M27&lt;&gt;"Chiuso",M27&lt;&gt;"Occorso",N27&lt;TODAY()),"Scaduta","")</f>
      </c>
    </row>
    <row r="28">
      <c r="A28" s="13">
        <f>IF(B28="","","R-"&amp;(ROW()-5))</f>
      </c>
      <c r="B28" s="6"/>
      <c r="C28" s="6"/>
      <c r="D28" s="5"/>
      <c r="E28" s="5"/>
      <c r="F28" s="7"/>
      <c r="G28" s="7"/>
      <c r="H28" s="11">
        <f>IF(OR(F28="",G28=""),"",F28*G28)</f>
      </c>
      <c r="I28" s="11">
        <f>IF(H28="","",IF(H28&gt;=15,"Critico",IF(H28&gt;=10,"Alto",IF(H28&gt;=5,"Medio","Basso"))))</f>
      </c>
      <c r="J28" s="5"/>
      <c r="K28" s="6"/>
      <c r="L28" s="6"/>
      <c r="M28" s="5"/>
      <c r="N28" s="8"/>
      <c r="O28" s="11">
        <f>IF(AND(B28&lt;&gt;"",ISNUMBER(N28),M28&lt;&gt;"Chiuso",M28&lt;&gt;"Occorso",N28&lt;TODAY()),"Scaduta","")</f>
      </c>
    </row>
    <row r="29">
      <c r="A29" s="13">
        <f>IF(B29="","","R-"&amp;(ROW()-5))</f>
      </c>
      <c r="B29" s="6"/>
      <c r="C29" s="6"/>
      <c r="D29" s="5"/>
      <c r="E29" s="5"/>
      <c r="F29" s="7"/>
      <c r="G29" s="7"/>
      <c r="H29" s="11">
        <f>IF(OR(F29="",G29=""),"",F29*G29)</f>
      </c>
      <c r="I29" s="11">
        <f>IF(H29="","",IF(H29&gt;=15,"Critico",IF(H29&gt;=10,"Alto",IF(H29&gt;=5,"Medio","Basso"))))</f>
      </c>
      <c r="J29" s="5"/>
      <c r="K29" s="6"/>
      <c r="L29" s="6"/>
      <c r="M29" s="5"/>
      <c r="N29" s="8"/>
      <c r="O29" s="11">
        <f>IF(AND(B29&lt;&gt;"",ISNUMBER(N29),M29&lt;&gt;"Chiuso",M29&lt;&gt;"Occorso",N29&lt;TODAY()),"Scaduta","")</f>
      </c>
    </row>
    <row r="30">
      <c r="A30" s="13">
        <f>IF(B30="","","R-"&amp;(ROW()-5))</f>
      </c>
      <c r="B30" s="6"/>
      <c r="C30" s="6"/>
      <c r="D30" s="5"/>
      <c r="E30" s="5"/>
      <c r="F30" s="7"/>
      <c r="G30" s="7"/>
      <c r="H30" s="11">
        <f>IF(OR(F30="",G30=""),"",F30*G30)</f>
      </c>
      <c r="I30" s="11">
        <f>IF(H30="","",IF(H30&gt;=15,"Critico",IF(H30&gt;=10,"Alto",IF(H30&gt;=5,"Medio","Basso"))))</f>
      </c>
      <c r="J30" s="5"/>
      <c r="K30" s="6"/>
      <c r="L30" s="6"/>
      <c r="M30" s="5"/>
      <c r="N30" s="8"/>
      <c r="O30" s="11">
        <f>IF(AND(B30&lt;&gt;"",ISNUMBER(N30),M30&lt;&gt;"Chiuso",M30&lt;&gt;"Occorso",N30&lt;TODAY()),"Scaduta","")</f>
      </c>
    </row>
    <row r="31">
      <c r="A31" s="13">
        <f>IF(B31="","","R-"&amp;(ROW()-5))</f>
      </c>
      <c r="B31" s="6"/>
      <c r="C31" s="6"/>
      <c r="D31" s="5"/>
      <c r="E31" s="5"/>
      <c r="F31" s="7"/>
      <c r="G31" s="7"/>
      <c r="H31" s="11">
        <f>IF(OR(F31="",G31=""),"",F31*G31)</f>
      </c>
      <c r="I31" s="11">
        <f>IF(H31="","",IF(H31&gt;=15,"Critico",IF(H31&gt;=10,"Alto",IF(H31&gt;=5,"Medio","Basso"))))</f>
      </c>
      <c r="J31" s="5"/>
      <c r="K31" s="6"/>
      <c r="L31" s="6"/>
      <c r="M31" s="5"/>
      <c r="N31" s="8"/>
      <c r="O31" s="11">
        <f>IF(AND(B31&lt;&gt;"",ISNUMBER(N31),M31&lt;&gt;"Chiuso",M31&lt;&gt;"Occorso",N31&lt;TODAY()),"Scaduta","")</f>
      </c>
    </row>
    <row r="32">
      <c r="A32" s="13">
        <f>IF(B32="","","R-"&amp;(ROW()-5))</f>
      </c>
      <c r="B32" s="6"/>
      <c r="C32" s="6"/>
      <c r="D32" s="5"/>
      <c r="E32" s="5"/>
      <c r="F32" s="7"/>
      <c r="G32" s="7"/>
      <c r="H32" s="11">
        <f>IF(OR(F32="",G32=""),"",F32*G32)</f>
      </c>
      <c r="I32" s="11">
        <f>IF(H32="","",IF(H32&gt;=15,"Critico",IF(H32&gt;=10,"Alto",IF(H32&gt;=5,"Medio","Basso"))))</f>
      </c>
      <c r="J32" s="5"/>
      <c r="K32" s="6"/>
      <c r="L32" s="6"/>
      <c r="M32" s="5"/>
      <c r="N32" s="8"/>
      <c r="O32" s="11">
        <f>IF(AND(B32&lt;&gt;"",ISNUMBER(N32),M32&lt;&gt;"Chiuso",M32&lt;&gt;"Occorso",N32&lt;TODAY()),"Scaduta","")</f>
      </c>
    </row>
    <row r="33">
      <c r="A33" s="13">
        <f>IF(B33="","","R-"&amp;(ROW()-5))</f>
      </c>
      <c r="B33" s="6"/>
      <c r="C33" s="6"/>
      <c r="D33" s="5"/>
      <c r="E33" s="5"/>
      <c r="F33" s="7"/>
      <c r="G33" s="7"/>
      <c r="H33" s="11">
        <f>IF(OR(F33="",G33=""),"",F33*G33)</f>
      </c>
      <c r="I33" s="11">
        <f>IF(H33="","",IF(H33&gt;=15,"Critico",IF(H33&gt;=10,"Alto",IF(H33&gt;=5,"Medio","Basso"))))</f>
      </c>
      <c r="J33" s="5"/>
      <c r="K33" s="6"/>
      <c r="L33" s="6"/>
      <c r="M33" s="5"/>
      <c r="N33" s="8"/>
      <c r="O33" s="11">
        <f>IF(AND(B33&lt;&gt;"",ISNUMBER(N33),M33&lt;&gt;"Chiuso",M33&lt;&gt;"Occorso",N33&lt;TODAY()),"Scaduta","")</f>
      </c>
    </row>
    <row r="34">
      <c r="A34" s="13">
        <f>IF(B34="","","R-"&amp;(ROW()-5))</f>
      </c>
      <c r="B34" s="6"/>
      <c r="C34" s="6"/>
      <c r="D34" s="5"/>
      <c r="E34" s="5"/>
      <c r="F34" s="7"/>
      <c r="G34" s="7"/>
      <c r="H34" s="11">
        <f>IF(OR(F34="",G34=""),"",F34*G34)</f>
      </c>
      <c r="I34" s="11">
        <f>IF(H34="","",IF(H34&gt;=15,"Critico",IF(H34&gt;=10,"Alto",IF(H34&gt;=5,"Medio","Basso"))))</f>
      </c>
      <c r="J34" s="5"/>
      <c r="K34" s="6"/>
      <c r="L34" s="6"/>
      <c r="M34" s="5"/>
      <c r="N34" s="8"/>
      <c r="O34" s="11">
        <f>IF(AND(B34&lt;&gt;"",ISNUMBER(N34),M34&lt;&gt;"Chiuso",M34&lt;&gt;"Occorso",N34&lt;TODAY()),"Scaduta","")</f>
      </c>
    </row>
    <row r="35">
      <c r="A35" s="13">
        <f>IF(B35="","","R-"&amp;(ROW()-5))</f>
      </c>
      <c r="B35" s="6"/>
      <c r="C35" s="6"/>
      <c r="D35" s="5"/>
      <c r="E35" s="5"/>
      <c r="F35" s="7"/>
      <c r="G35" s="7"/>
      <c r="H35" s="11">
        <f>IF(OR(F35="",G35=""),"",F35*G35)</f>
      </c>
      <c r="I35" s="11">
        <f>IF(H35="","",IF(H35&gt;=15,"Critico",IF(H35&gt;=10,"Alto",IF(H35&gt;=5,"Medio","Basso"))))</f>
      </c>
      <c r="J35" s="5"/>
      <c r="K35" s="6"/>
      <c r="L35" s="6"/>
      <c r="M35" s="5"/>
      <c r="N35" s="8"/>
      <c r="O35" s="11">
        <f>IF(AND(B35&lt;&gt;"",ISNUMBER(N35),M35&lt;&gt;"Chiuso",M35&lt;&gt;"Occorso",N35&lt;TODAY()),"Scaduta","")</f>
      </c>
    </row>
    <row r="36">
      <c r="A36" s="13">
        <f>IF(B36="","","R-"&amp;(ROW()-5))</f>
      </c>
      <c r="B36" s="6"/>
      <c r="C36" s="6"/>
      <c r="D36" s="5"/>
      <c r="E36" s="5"/>
      <c r="F36" s="7"/>
      <c r="G36" s="7"/>
      <c r="H36" s="11">
        <f>IF(OR(F36="",G36=""),"",F36*G36)</f>
      </c>
      <c r="I36" s="11">
        <f>IF(H36="","",IF(H36&gt;=15,"Critico",IF(H36&gt;=10,"Alto",IF(H36&gt;=5,"Medio","Basso"))))</f>
      </c>
      <c r="J36" s="5"/>
      <c r="K36" s="6"/>
      <c r="L36" s="6"/>
      <c r="M36" s="5"/>
      <c r="N36" s="8"/>
      <c r="O36" s="11">
        <f>IF(AND(B36&lt;&gt;"",ISNUMBER(N36),M36&lt;&gt;"Chiuso",M36&lt;&gt;"Occorso",N36&lt;TODAY()),"Scaduta","")</f>
      </c>
    </row>
    <row r="37">
      <c r="A37" s="13">
        <f>IF(B37="","","R-"&amp;(ROW()-5))</f>
      </c>
      <c r="B37" s="6"/>
      <c r="C37" s="6"/>
      <c r="D37" s="5"/>
      <c r="E37" s="5"/>
      <c r="F37" s="7"/>
      <c r="G37" s="7"/>
      <c r="H37" s="11">
        <f>IF(OR(F37="",G37=""),"",F37*G37)</f>
      </c>
      <c r="I37" s="11">
        <f>IF(H37="","",IF(H37&gt;=15,"Critico",IF(H37&gt;=10,"Alto",IF(H37&gt;=5,"Medio","Basso"))))</f>
      </c>
      <c r="J37" s="5"/>
      <c r="K37" s="6"/>
      <c r="L37" s="6"/>
      <c r="M37" s="5"/>
      <c r="N37" s="8"/>
      <c r="O37" s="11">
        <f>IF(AND(B37&lt;&gt;"",ISNUMBER(N37),M37&lt;&gt;"Chiuso",M37&lt;&gt;"Occorso",N37&lt;TODAY()),"Scaduta","")</f>
      </c>
    </row>
    <row r="38">
      <c r="A38" s="13">
        <f>IF(B38="","","R-"&amp;(ROW()-5))</f>
      </c>
      <c r="B38" s="6"/>
      <c r="C38" s="6"/>
      <c r="D38" s="5"/>
      <c r="E38" s="5"/>
      <c r="F38" s="7"/>
      <c r="G38" s="7"/>
      <c r="H38" s="11">
        <f>IF(OR(F38="",G38=""),"",F38*G38)</f>
      </c>
      <c r="I38" s="11">
        <f>IF(H38="","",IF(H38&gt;=15,"Critico",IF(H38&gt;=10,"Alto",IF(H38&gt;=5,"Medio","Basso"))))</f>
      </c>
      <c r="J38" s="5"/>
      <c r="K38" s="6"/>
      <c r="L38" s="6"/>
      <c r="M38" s="5"/>
      <c r="N38" s="8"/>
      <c r="O38" s="11">
        <f>IF(AND(B38&lt;&gt;"",ISNUMBER(N38),M38&lt;&gt;"Chiuso",M38&lt;&gt;"Occorso",N38&lt;TODAY()),"Scaduta","")</f>
      </c>
    </row>
    <row r="39">
      <c r="A39" s="13">
        <f>IF(B39="","","R-"&amp;(ROW()-5))</f>
      </c>
      <c r="B39" s="6"/>
      <c r="C39" s="6"/>
      <c r="D39" s="5"/>
      <c r="E39" s="5"/>
      <c r="F39" s="7"/>
      <c r="G39" s="7"/>
      <c r="H39" s="11">
        <f>IF(OR(F39="",G39=""),"",F39*G39)</f>
      </c>
      <c r="I39" s="11">
        <f>IF(H39="","",IF(H39&gt;=15,"Critico",IF(H39&gt;=10,"Alto",IF(H39&gt;=5,"Medio","Basso"))))</f>
      </c>
      <c r="J39" s="5"/>
      <c r="K39" s="6"/>
      <c r="L39" s="6"/>
      <c r="M39" s="5"/>
      <c r="N39" s="8"/>
      <c r="O39" s="11">
        <f>IF(AND(B39&lt;&gt;"",ISNUMBER(N39),M39&lt;&gt;"Chiuso",M39&lt;&gt;"Occorso",N39&lt;TODAY()),"Scaduta","")</f>
      </c>
    </row>
    <row r="40">
      <c r="A40" s="13">
        <f>IF(B40="","","R-"&amp;(ROW()-5))</f>
      </c>
      <c r="B40" s="6"/>
      <c r="C40" s="6"/>
      <c r="D40" s="5"/>
      <c r="E40" s="5"/>
      <c r="F40" s="7"/>
      <c r="G40" s="7"/>
      <c r="H40" s="11">
        <f>IF(OR(F40="",G40=""),"",F40*G40)</f>
      </c>
      <c r="I40" s="11">
        <f>IF(H40="","",IF(H40&gt;=15,"Critico",IF(H40&gt;=10,"Alto",IF(H40&gt;=5,"Medio","Basso"))))</f>
      </c>
      <c r="J40" s="5"/>
      <c r="K40" s="6"/>
      <c r="L40" s="6"/>
      <c r="M40" s="5"/>
      <c r="N40" s="8"/>
      <c r="O40" s="11">
        <f>IF(AND(B40&lt;&gt;"",ISNUMBER(N40),M40&lt;&gt;"Chiuso",M40&lt;&gt;"Occorso",N40&lt;TODAY()),"Scaduta","")</f>
      </c>
    </row>
    <row r="41">
      <c r="A41" s="13">
        <f>IF(B41="","","R-"&amp;(ROW()-5))</f>
      </c>
      <c r="B41" s="6"/>
      <c r="C41" s="6"/>
      <c r="D41" s="5"/>
      <c r="E41" s="5"/>
      <c r="F41" s="7"/>
      <c r="G41" s="7"/>
      <c r="H41" s="11">
        <f>IF(OR(F41="",G41=""),"",F41*G41)</f>
      </c>
      <c r="I41" s="11">
        <f>IF(H41="","",IF(H41&gt;=15,"Critico",IF(H41&gt;=10,"Alto",IF(H41&gt;=5,"Medio","Basso"))))</f>
      </c>
      <c r="J41" s="5"/>
      <c r="K41" s="6"/>
      <c r="L41" s="6"/>
      <c r="M41" s="5"/>
      <c r="N41" s="8"/>
      <c r="O41" s="11">
        <f>IF(AND(B41&lt;&gt;"",ISNUMBER(N41),M41&lt;&gt;"Chiuso",M41&lt;&gt;"Occorso",N41&lt;TODAY()),"Scaduta","")</f>
      </c>
    </row>
    <row r="42">
      <c r="A42" s="13">
        <f>IF(B42="","","R-"&amp;(ROW()-5))</f>
      </c>
      <c r="B42" s="6"/>
      <c r="C42" s="6"/>
      <c r="D42" s="5"/>
      <c r="E42" s="5"/>
      <c r="F42" s="7"/>
      <c r="G42" s="7"/>
      <c r="H42" s="11">
        <f>IF(OR(F42="",G42=""),"",F42*G42)</f>
      </c>
      <c r="I42" s="11">
        <f>IF(H42="","",IF(H42&gt;=15,"Critico",IF(H42&gt;=10,"Alto",IF(H42&gt;=5,"Medio","Basso"))))</f>
      </c>
      <c r="J42" s="5"/>
      <c r="K42" s="6"/>
      <c r="L42" s="6"/>
      <c r="M42" s="5"/>
      <c r="N42" s="8"/>
      <c r="O42" s="11">
        <f>IF(AND(B42&lt;&gt;"",ISNUMBER(N42),M42&lt;&gt;"Chiuso",M42&lt;&gt;"Occorso",N42&lt;TODAY()),"Scaduta","")</f>
      </c>
    </row>
    <row r="43">
      <c r="A43" s="13">
        <f>IF(B43="","","R-"&amp;(ROW()-5))</f>
      </c>
      <c r="B43" s="6"/>
      <c r="C43" s="6"/>
      <c r="D43" s="5"/>
      <c r="E43" s="5"/>
      <c r="F43" s="7"/>
      <c r="G43" s="7"/>
      <c r="H43" s="11">
        <f>IF(OR(F43="",G43=""),"",F43*G43)</f>
      </c>
      <c r="I43" s="11">
        <f>IF(H43="","",IF(H43&gt;=15,"Critico",IF(H43&gt;=10,"Alto",IF(H43&gt;=5,"Medio","Basso"))))</f>
      </c>
      <c r="J43" s="5"/>
      <c r="K43" s="6"/>
      <c r="L43" s="6"/>
      <c r="M43" s="5"/>
      <c r="N43" s="8"/>
      <c r="O43" s="11">
        <f>IF(AND(B43&lt;&gt;"",ISNUMBER(N43),M43&lt;&gt;"Chiuso",M43&lt;&gt;"Occorso",N43&lt;TODAY()),"Scaduta","")</f>
      </c>
    </row>
    <row r="44">
      <c r="A44" s="13">
        <f>IF(B44="","","R-"&amp;(ROW()-5))</f>
      </c>
      <c r="B44" s="6"/>
      <c r="C44" s="6"/>
      <c r="D44" s="5"/>
      <c r="E44" s="5"/>
      <c r="F44" s="7"/>
      <c r="G44" s="7"/>
      <c r="H44" s="11">
        <f>IF(OR(F44="",G44=""),"",F44*G44)</f>
      </c>
      <c r="I44" s="11">
        <f>IF(H44="","",IF(H44&gt;=15,"Critico",IF(H44&gt;=10,"Alto",IF(H44&gt;=5,"Medio","Basso"))))</f>
      </c>
      <c r="J44" s="5"/>
      <c r="K44" s="6"/>
      <c r="L44" s="6"/>
      <c r="M44" s="5"/>
      <c r="N44" s="8"/>
      <c r="O44" s="11">
        <f>IF(AND(B44&lt;&gt;"",ISNUMBER(N44),M44&lt;&gt;"Chiuso",M44&lt;&gt;"Occorso",N44&lt;TODAY()),"Scaduta","")</f>
      </c>
    </row>
    <row r="45">
      <c r="A45" s="13">
        <f>IF(B45="","","R-"&amp;(ROW()-5))</f>
      </c>
      <c r="B45" s="6"/>
      <c r="C45" s="6"/>
      <c r="D45" s="5"/>
      <c r="E45" s="5"/>
      <c r="F45" s="7"/>
      <c r="G45" s="7"/>
      <c r="H45" s="11">
        <f>IF(OR(F45="",G45=""),"",F45*G45)</f>
      </c>
      <c r="I45" s="11">
        <f>IF(H45="","",IF(H45&gt;=15,"Critico",IF(H45&gt;=10,"Alto",IF(H45&gt;=5,"Medio","Basso"))))</f>
      </c>
      <c r="J45" s="5"/>
      <c r="K45" s="6"/>
      <c r="L45" s="6"/>
      <c r="M45" s="5"/>
      <c r="N45" s="8"/>
      <c r="O45" s="11">
        <f>IF(AND(B45&lt;&gt;"",ISNUMBER(N45),M45&lt;&gt;"Chiuso",M45&lt;&gt;"Occorso",N45&lt;TODAY()),"Scaduta","")</f>
      </c>
    </row>
    <row r="46">
      <c r="A46" s="13">
        <f>IF(B46="","","R-"&amp;(ROW()-5))</f>
      </c>
      <c r="B46" s="6"/>
      <c r="C46" s="6"/>
      <c r="D46" s="5"/>
      <c r="E46" s="5"/>
      <c r="F46" s="7"/>
      <c r="G46" s="7"/>
      <c r="H46" s="11">
        <f>IF(OR(F46="",G46=""),"",F46*G46)</f>
      </c>
      <c r="I46" s="11">
        <f>IF(H46="","",IF(H46&gt;=15,"Critico",IF(H46&gt;=10,"Alto",IF(H46&gt;=5,"Medio","Basso"))))</f>
      </c>
      <c r="J46" s="5"/>
      <c r="K46" s="6"/>
      <c r="L46" s="6"/>
      <c r="M46" s="5"/>
      <c r="N46" s="8"/>
      <c r="O46" s="11">
        <f>IF(AND(B46&lt;&gt;"",ISNUMBER(N46),M46&lt;&gt;"Chiuso",M46&lt;&gt;"Occorso",N46&lt;TODAY()),"Scaduta","")</f>
      </c>
    </row>
    <row r="47">
      <c r="A47" s="13">
        <f>IF(B47="","","R-"&amp;(ROW()-5))</f>
      </c>
      <c r="B47" s="6"/>
      <c r="C47" s="6"/>
      <c r="D47" s="5"/>
      <c r="E47" s="5"/>
      <c r="F47" s="7"/>
      <c r="G47" s="7"/>
      <c r="H47" s="11">
        <f>IF(OR(F47="",G47=""),"",F47*G47)</f>
      </c>
      <c r="I47" s="11">
        <f>IF(H47="","",IF(H47&gt;=15,"Critico",IF(H47&gt;=10,"Alto",IF(H47&gt;=5,"Medio","Basso"))))</f>
      </c>
      <c r="J47" s="5"/>
      <c r="K47" s="6"/>
      <c r="L47" s="6"/>
      <c r="M47" s="5"/>
      <c r="N47" s="8"/>
      <c r="O47" s="11">
        <f>IF(AND(B47&lt;&gt;"",ISNUMBER(N47),M47&lt;&gt;"Chiuso",M47&lt;&gt;"Occorso",N47&lt;TODAY()),"Scaduta","")</f>
      </c>
    </row>
    <row r="48">
      <c r="A48" s="13">
        <f>IF(B48="","","R-"&amp;(ROW()-5))</f>
      </c>
      <c r="B48" s="6"/>
      <c r="C48" s="6"/>
      <c r="D48" s="5"/>
      <c r="E48" s="5"/>
      <c r="F48" s="7"/>
      <c r="G48" s="7"/>
      <c r="H48" s="11">
        <f>IF(OR(F48="",G48=""),"",F48*G48)</f>
      </c>
      <c r="I48" s="11">
        <f>IF(H48="","",IF(H48&gt;=15,"Critico",IF(H48&gt;=10,"Alto",IF(H48&gt;=5,"Medio","Basso"))))</f>
      </c>
      <c r="J48" s="5"/>
      <c r="K48" s="6"/>
      <c r="L48" s="6"/>
      <c r="M48" s="5"/>
      <c r="N48" s="8"/>
      <c r="O48" s="11">
        <f>IF(AND(B48&lt;&gt;"",ISNUMBER(N48),M48&lt;&gt;"Chiuso",M48&lt;&gt;"Occorso",N48&lt;TODAY()),"Scaduta","")</f>
      </c>
    </row>
    <row r="49">
      <c r="A49" s="13">
        <f>IF(B49="","","R-"&amp;(ROW()-5))</f>
      </c>
      <c r="B49" s="6"/>
      <c r="C49" s="6"/>
      <c r="D49" s="5"/>
      <c r="E49" s="5"/>
      <c r="F49" s="7"/>
      <c r="G49" s="7"/>
      <c r="H49" s="11">
        <f>IF(OR(F49="",G49=""),"",F49*G49)</f>
      </c>
      <c r="I49" s="11">
        <f>IF(H49="","",IF(H49&gt;=15,"Critico",IF(H49&gt;=10,"Alto",IF(H49&gt;=5,"Medio","Basso"))))</f>
      </c>
      <c r="J49" s="5"/>
      <c r="K49" s="6"/>
      <c r="L49" s="6"/>
      <c r="M49" s="5"/>
      <c r="N49" s="8"/>
      <c r="O49" s="11">
        <f>IF(AND(B49&lt;&gt;"",ISNUMBER(N49),M49&lt;&gt;"Chiuso",M49&lt;&gt;"Occorso",N49&lt;TODAY()),"Scaduta","")</f>
      </c>
    </row>
    <row r="50">
      <c r="A50" s="13">
        <f>IF(B50="","","R-"&amp;(ROW()-5))</f>
      </c>
      <c r="B50" s="6"/>
      <c r="C50" s="6"/>
      <c r="D50" s="5"/>
      <c r="E50" s="5"/>
      <c r="F50" s="7"/>
      <c r="G50" s="7"/>
      <c r="H50" s="11">
        <f>IF(OR(F50="",G50=""),"",F50*G50)</f>
      </c>
      <c r="I50" s="11">
        <f>IF(H50="","",IF(H50&gt;=15,"Critico",IF(H50&gt;=10,"Alto",IF(H50&gt;=5,"Medio","Basso"))))</f>
      </c>
      <c r="J50" s="5"/>
      <c r="K50" s="6"/>
      <c r="L50" s="6"/>
      <c r="M50" s="5"/>
      <c r="N50" s="8"/>
      <c r="O50" s="11">
        <f>IF(AND(B50&lt;&gt;"",ISNUMBER(N50),M50&lt;&gt;"Chiuso",M50&lt;&gt;"Occorso",N50&lt;TODAY()),"Scaduta","")</f>
      </c>
    </row>
    <row r="51">
      <c r="A51" s="13">
        <f>IF(B51="","","R-"&amp;(ROW()-5))</f>
      </c>
      <c r="B51" s="6"/>
      <c r="C51" s="6"/>
      <c r="D51" s="5"/>
      <c r="E51" s="5"/>
      <c r="F51" s="7"/>
      <c r="G51" s="7"/>
      <c r="H51" s="11">
        <f>IF(OR(F51="",G51=""),"",F51*G51)</f>
      </c>
      <c r="I51" s="11">
        <f>IF(H51="","",IF(H51&gt;=15,"Critico",IF(H51&gt;=10,"Alto",IF(H51&gt;=5,"Medio","Basso"))))</f>
      </c>
      <c r="J51" s="5"/>
      <c r="K51" s="6"/>
      <c r="L51" s="6"/>
      <c r="M51" s="5"/>
      <c r="N51" s="8"/>
      <c r="O51" s="11">
        <f>IF(AND(B51&lt;&gt;"",ISNUMBER(N51),M51&lt;&gt;"Chiuso",M51&lt;&gt;"Occorso",N51&lt;TODAY()),"Scaduta","")</f>
      </c>
    </row>
    <row r="52">
      <c r="A52" s="13">
        <f>IF(B52="","","R-"&amp;(ROW()-5))</f>
      </c>
      <c r="B52" s="6"/>
      <c r="C52" s="6"/>
      <c r="D52" s="5"/>
      <c r="E52" s="5"/>
      <c r="F52" s="7"/>
      <c r="G52" s="7"/>
      <c r="H52" s="11">
        <f>IF(OR(F52="",G52=""),"",F52*G52)</f>
      </c>
      <c r="I52" s="11">
        <f>IF(H52="","",IF(H52&gt;=15,"Critico",IF(H52&gt;=10,"Alto",IF(H52&gt;=5,"Medio","Basso"))))</f>
      </c>
      <c r="J52" s="5"/>
      <c r="K52" s="6"/>
      <c r="L52" s="6"/>
      <c r="M52" s="5"/>
      <c r="N52" s="8"/>
      <c r="O52" s="11">
        <f>IF(AND(B52&lt;&gt;"",ISNUMBER(N52),M52&lt;&gt;"Chiuso",M52&lt;&gt;"Occorso",N52&lt;TODAY()),"Scaduta","")</f>
      </c>
    </row>
    <row r="53">
      <c r="A53" s="13">
        <f>IF(B53="","","R-"&amp;(ROW()-5))</f>
      </c>
      <c r="B53" s="6"/>
      <c r="C53" s="6"/>
      <c r="D53" s="5"/>
      <c r="E53" s="5"/>
      <c r="F53" s="7"/>
      <c r="G53" s="7"/>
      <c r="H53" s="11">
        <f>IF(OR(F53="",G53=""),"",F53*G53)</f>
      </c>
      <c r="I53" s="11">
        <f>IF(H53="","",IF(H53&gt;=15,"Critico",IF(H53&gt;=10,"Alto",IF(H53&gt;=5,"Medio","Basso"))))</f>
      </c>
      <c r="J53" s="5"/>
      <c r="K53" s="6"/>
      <c r="L53" s="6"/>
      <c r="M53" s="5"/>
      <c r="N53" s="8"/>
      <c r="O53" s="11">
        <f>IF(AND(B53&lt;&gt;"",ISNUMBER(N53),M53&lt;&gt;"Chiuso",M53&lt;&gt;"Occorso",N53&lt;TODAY()),"Scaduta","")</f>
      </c>
    </row>
    <row r="54">
      <c r="A54" s="13">
        <f>IF(B54="","","R-"&amp;(ROW()-5))</f>
      </c>
      <c r="B54" s="6"/>
      <c r="C54" s="6"/>
      <c r="D54" s="5"/>
      <c r="E54" s="5"/>
      <c r="F54" s="7"/>
      <c r="G54" s="7"/>
      <c r="H54" s="11">
        <f>IF(OR(F54="",G54=""),"",F54*G54)</f>
      </c>
      <c r="I54" s="11">
        <f>IF(H54="","",IF(H54&gt;=15,"Critico",IF(H54&gt;=10,"Alto",IF(H54&gt;=5,"Medio","Basso"))))</f>
      </c>
      <c r="J54" s="5"/>
      <c r="K54" s="6"/>
      <c r="L54" s="6"/>
      <c r="M54" s="5"/>
      <c r="N54" s="8"/>
      <c r="O54" s="11">
        <f>IF(AND(B54&lt;&gt;"",ISNUMBER(N54),M54&lt;&gt;"Chiuso",M54&lt;&gt;"Occorso",N54&lt;TODAY()),"Scaduta","")</f>
      </c>
    </row>
    <row r="55">
      <c r="A55" s="13">
        <f>IF(B55="","","R-"&amp;(ROW()-5))</f>
      </c>
      <c r="B55" s="6"/>
      <c r="C55" s="6"/>
      <c r="D55" s="5"/>
      <c r="E55" s="5"/>
      <c r="F55" s="7"/>
      <c r="G55" s="7"/>
      <c r="H55" s="11">
        <f>IF(OR(F55="",G55=""),"",F55*G55)</f>
      </c>
      <c r="I55" s="11">
        <f>IF(H55="","",IF(H55&gt;=15,"Critico",IF(H55&gt;=10,"Alto",IF(H55&gt;=5,"Medio","Basso"))))</f>
      </c>
      <c r="J55" s="5"/>
      <c r="K55" s="6"/>
      <c r="L55" s="6"/>
      <c r="M55" s="5"/>
      <c r="N55" s="8"/>
      <c r="O55" s="11">
        <f>IF(AND(B55&lt;&gt;"",ISNUMBER(N55),M55&lt;&gt;"Chiuso",M55&lt;&gt;"Occorso",N55&lt;TODAY()),"Scaduta","")</f>
      </c>
    </row>
    <row r="56">
      <c r="A56" s="13">
        <f>IF(B56="","","R-"&amp;(ROW()-5))</f>
      </c>
      <c r="B56" s="6"/>
      <c r="C56" s="6"/>
      <c r="D56" s="5"/>
      <c r="E56" s="5"/>
      <c r="F56" s="7"/>
      <c r="G56" s="7"/>
      <c r="H56" s="11">
        <f>IF(OR(F56="",G56=""),"",F56*G56)</f>
      </c>
      <c r="I56" s="11">
        <f>IF(H56="","",IF(H56&gt;=15,"Critico",IF(H56&gt;=10,"Alto",IF(H56&gt;=5,"Medio","Basso"))))</f>
      </c>
      <c r="J56" s="5"/>
      <c r="K56" s="6"/>
      <c r="L56" s="6"/>
      <c r="M56" s="5"/>
      <c r="N56" s="8"/>
      <c r="O56" s="11">
        <f>IF(AND(B56&lt;&gt;"",ISNUMBER(N56),M56&lt;&gt;"Chiuso",M56&lt;&gt;"Occorso",N56&lt;TODAY()),"Scaduta","")</f>
      </c>
    </row>
    <row r="57">
      <c r="A57" s="13">
        <f>IF(B57="","","R-"&amp;(ROW()-5))</f>
      </c>
      <c r="B57" s="6"/>
      <c r="C57" s="6"/>
      <c r="D57" s="5"/>
      <c r="E57" s="5"/>
      <c r="F57" s="7"/>
      <c r="G57" s="7"/>
      <c r="H57" s="11">
        <f>IF(OR(F57="",G57=""),"",F57*G57)</f>
      </c>
      <c r="I57" s="11">
        <f>IF(H57="","",IF(H57&gt;=15,"Critico",IF(H57&gt;=10,"Alto",IF(H57&gt;=5,"Medio","Basso"))))</f>
      </c>
      <c r="J57" s="5"/>
      <c r="K57" s="6"/>
      <c r="L57" s="6"/>
      <c r="M57" s="5"/>
      <c r="N57" s="8"/>
      <c r="O57" s="11">
        <f>IF(AND(B57&lt;&gt;"",ISNUMBER(N57),M57&lt;&gt;"Chiuso",M57&lt;&gt;"Occorso",N57&lt;TODAY()),"Scaduta","")</f>
      </c>
    </row>
    <row r="58">
      <c r="A58" s="13">
        <f>IF(B58="","","R-"&amp;(ROW()-5))</f>
      </c>
      <c r="B58" s="6"/>
      <c r="C58" s="6"/>
      <c r="D58" s="5"/>
      <c r="E58" s="5"/>
      <c r="F58" s="7"/>
      <c r="G58" s="7"/>
      <c r="H58" s="11">
        <f>IF(OR(F58="",G58=""),"",F58*G58)</f>
      </c>
      <c r="I58" s="11">
        <f>IF(H58="","",IF(H58&gt;=15,"Critico",IF(H58&gt;=10,"Alto",IF(H58&gt;=5,"Medio","Basso"))))</f>
      </c>
      <c r="J58" s="5"/>
      <c r="K58" s="6"/>
      <c r="L58" s="6"/>
      <c r="M58" s="5"/>
      <c r="N58" s="8"/>
      <c r="O58" s="11">
        <f>IF(AND(B58&lt;&gt;"",ISNUMBER(N58),M58&lt;&gt;"Chiuso",M58&lt;&gt;"Occorso",N58&lt;TODAY()),"Scaduta","")</f>
      </c>
    </row>
    <row r="59">
      <c r="A59" s="13">
        <f>IF(B59="","","R-"&amp;(ROW()-5))</f>
      </c>
      <c r="B59" s="6"/>
      <c r="C59" s="6"/>
      <c r="D59" s="5"/>
      <c r="E59" s="5"/>
      <c r="F59" s="7"/>
      <c r="G59" s="7"/>
      <c r="H59" s="11">
        <f>IF(OR(F59="",G59=""),"",F59*G59)</f>
      </c>
      <c r="I59" s="11">
        <f>IF(H59="","",IF(H59&gt;=15,"Critico",IF(H59&gt;=10,"Alto",IF(H59&gt;=5,"Medio","Basso"))))</f>
      </c>
      <c r="J59" s="5"/>
      <c r="K59" s="6"/>
      <c r="L59" s="6"/>
      <c r="M59" s="5"/>
      <c r="N59" s="8"/>
      <c r="O59" s="11">
        <f>IF(AND(B59&lt;&gt;"",ISNUMBER(N59),M59&lt;&gt;"Chiuso",M59&lt;&gt;"Occorso",N59&lt;TODAY()),"Scaduta","")</f>
      </c>
    </row>
    <row r="60">
      <c r="A60" s="13">
        <f>IF(B60="","","R-"&amp;(ROW()-5))</f>
      </c>
      <c r="B60" s="6"/>
      <c r="C60" s="6"/>
      <c r="D60" s="5"/>
      <c r="E60" s="5"/>
      <c r="F60" s="7"/>
      <c r="G60" s="7"/>
      <c r="H60" s="11">
        <f>IF(OR(F60="",G60=""),"",F60*G60)</f>
      </c>
      <c r="I60" s="11">
        <f>IF(H60="","",IF(H60&gt;=15,"Critico",IF(H60&gt;=10,"Alto",IF(H60&gt;=5,"Medio","Basso"))))</f>
      </c>
      <c r="J60" s="5"/>
      <c r="K60" s="6"/>
      <c r="L60" s="6"/>
      <c r="M60" s="5"/>
      <c r="N60" s="8"/>
      <c r="O60" s="11">
        <f>IF(AND(B60&lt;&gt;"",ISNUMBER(N60),M60&lt;&gt;"Chiuso",M60&lt;&gt;"Occorso",N60&lt;TODAY()),"Scaduta","")</f>
      </c>
    </row>
    <row r="61">
      <c r="A61" s="13">
        <f>IF(B61="","","R-"&amp;(ROW()-5))</f>
      </c>
      <c r="B61" s="6"/>
      <c r="C61" s="6"/>
      <c r="D61" s="5"/>
      <c r="E61" s="5"/>
      <c r="F61" s="7"/>
      <c r="G61" s="7"/>
      <c r="H61" s="11">
        <f>IF(OR(F61="",G61=""),"",F61*G61)</f>
      </c>
      <c r="I61" s="11">
        <f>IF(H61="","",IF(H61&gt;=15,"Critico",IF(H61&gt;=10,"Alto",IF(H61&gt;=5,"Medio","Basso"))))</f>
      </c>
      <c r="J61" s="5"/>
      <c r="K61" s="6"/>
      <c r="L61" s="6"/>
      <c r="M61" s="5"/>
      <c r="N61" s="8"/>
      <c r="O61" s="11">
        <f>IF(AND(B61&lt;&gt;"",ISNUMBER(N61),M61&lt;&gt;"Chiuso",M61&lt;&gt;"Occorso",N61&lt;TODAY()),"Scaduta","")</f>
      </c>
    </row>
    <row r="62">
      <c r="A62" s="13">
        <f>IF(B62="","","R-"&amp;(ROW()-5))</f>
      </c>
      <c r="B62" s="6"/>
      <c r="C62" s="6"/>
      <c r="D62" s="5"/>
      <c r="E62" s="5"/>
      <c r="F62" s="7"/>
      <c r="G62" s="7"/>
      <c r="H62" s="11">
        <f>IF(OR(F62="",G62=""),"",F62*G62)</f>
      </c>
      <c r="I62" s="11">
        <f>IF(H62="","",IF(H62&gt;=15,"Critico",IF(H62&gt;=10,"Alto",IF(H62&gt;=5,"Medio","Basso"))))</f>
      </c>
      <c r="J62" s="5"/>
      <c r="K62" s="6"/>
      <c r="L62" s="6"/>
      <c r="M62" s="5"/>
      <c r="N62" s="8"/>
      <c r="O62" s="11">
        <f>IF(AND(B62&lt;&gt;"",ISNUMBER(N62),M62&lt;&gt;"Chiuso",M62&lt;&gt;"Occorso",N62&lt;TODAY()),"Scaduta","")</f>
      </c>
    </row>
    <row r="63">
      <c r="A63" s="13">
        <f>IF(B63="","","R-"&amp;(ROW()-5))</f>
      </c>
      <c r="B63" s="6"/>
      <c r="C63" s="6"/>
      <c r="D63" s="5"/>
      <c r="E63" s="5"/>
      <c r="F63" s="7"/>
      <c r="G63" s="7"/>
      <c r="H63" s="11">
        <f>IF(OR(F63="",G63=""),"",F63*G63)</f>
      </c>
      <c r="I63" s="11">
        <f>IF(H63="","",IF(H63&gt;=15,"Critico",IF(H63&gt;=10,"Alto",IF(H63&gt;=5,"Medio","Basso"))))</f>
      </c>
      <c r="J63" s="5"/>
      <c r="K63" s="6"/>
      <c r="L63" s="6"/>
      <c r="M63" s="5"/>
      <c r="N63" s="8"/>
      <c r="O63" s="11">
        <f>IF(AND(B63&lt;&gt;"",ISNUMBER(N63),M63&lt;&gt;"Chiuso",M63&lt;&gt;"Occorso",N63&lt;TODAY()),"Scaduta","")</f>
      </c>
    </row>
    <row r="64">
      <c r="A64" s="13">
        <f>IF(B64="","","R-"&amp;(ROW()-5))</f>
      </c>
      <c r="B64" s="6"/>
      <c r="C64" s="6"/>
      <c r="D64" s="5"/>
      <c r="E64" s="5"/>
      <c r="F64" s="7"/>
      <c r="G64" s="7"/>
      <c r="H64" s="11">
        <f>IF(OR(F64="",G64=""),"",F64*G64)</f>
      </c>
      <c r="I64" s="11">
        <f>IF(H64="","",IF(H64&gt;=15,"Critico",IF(H64&gt;=10,"Alto",IF(H64&gt;=5,"Medio","Basso"))))</f>
      </c>
      <c r="J64" s="5"/>
      <c r="K64" s="6"/>
      <c r="L64" s="6"/>
      <c r="M64" s="5"/>
      <c r="N64" s="8"/>
      <c r="O64" s="11">
        <f>IF(AND(B64&lt;&gt;"",ISNUMBER(N64),M64&lt;&gt;"Chiuso",M64&lt;&gt;"Occorso",N64&lt;TODAY()),"Scaduta","")</f>
      </c>
    </row>
    <row r="65">
      <c r="A65" s="13">
        <f>IF(B65="","","R-"&amp;(ROW()-5))</f>
      </c>
      <c r="B65" s="6"/>
      <c r="C65" s="6"/>
      <c r="D65" s="5"/>
      <c r="E65" s="5"/>
      <c r="F65" s="7"/>
      <c r="G65" s="7"/>
      <c r="H65" s="11">
        <f>IF(OR(F65="",G65=""),"",F65*G65)</f>
      </c>
      <c r="I65" s="11">
        <f>IF(H65="","",IF(H65&gt;=15,"Critico",IF(H65&gt;=10,"Alto",IF(H65&gt;=5,"Medio","Basso"))))</f>
      </c>
      <c r="J65" s="5"/>
      <c r="K65" s="6"/>
      <c r="L65" s="6"/>
      <c r="M65" s="5"/>
      <c r="N65" s="8"/>
      <c r="O65" s="11">
        <f>IF(AND(B65&lt;&gt;"",ISNUMBER(N65),M65&lt;&gt;"Chiuso",M65&lt;&gt;"Occorso",N65&lt;TODAY()),"Scaduta","")</f>
      </c>
    </row>
    <row r="66">
      <c r="A66" s="13">
        <f>IF(B66="","","R-"&amp;(ROW()-5))</f>
      </c>
      <c r="B66" s="6"/>
      <c r="C66" s="6"/>
      <c r="D66" s="5"/>
      <c r="E66" s="5"/>
      <c r="F66" s="7"/>
      <c r="G66" s="7"/>
      <c r="H66" s="11">
        <f>IF(OR(F66="",G66=""),"",F66*G66)</f>
      </c>
      <c r="I66" s="11">
        <f>IF(H66="","",IF(H66&gt;=15,"Critico",IF(H66&gt;=10,"Alto",IF(H66&gt;=5,"Medio","Basso"))))</f>
      </c>
      <c r="J66" s="5"/>
      <c r="K66" s="6"/>
      <c r="L66" s="6"/>
      <c r="M66" s="5"/>
      <c r="N66" s="8"/>
      <c r="O66" s="11">
        <f>IF(AND(B66&lt;&gt;"",ISNUMBER(N66),M66&lt;&gt;"Chiuso",M66&lt;&gt;"Occorso",N66&lt;TODAY()),"Scaduta","")</f>
      </c>
    </row>
    <row r="67">
      <c r="A67" s="13">
        <f>IF(B67="","","R-"&amp;(ROW()-5))</f>
      </c>
      <c r="B67" s="6"/>
      <c r="C67" s="6"/>
      <c r="D67" s="5"/>
      <c r="E67" s="5"/>
      <c r="F67" s="7"/>
      <c r="G67" s="7"/>
      <c r="H67" s="11">
        <f>IF(OR(F67="",G67=""),"",F67*G67)</f>
      </c>
      <c r="I67" s="11">
        <f>IF(H67="","",IF(H67&gt;=15,"Critico",IF(H67&gt;=10,"Alto",IF(H67&gt;=5,"Medio","Basso"))))</f>
      </c>
      <c r="J67" s="5"/>
      <c r="K67" s="6"/>
      <c r="L67" s="6"/>
      <c r="M67" s="5"/>
      <c r="N67" s="8"/>
      <c r="O67" s="11">
        <f>IF(AND(B67&lt;&gt;"",ISNUMBER(N67),M67&lt;&gt;"Chiuso",M67&lt;&gt;"Occorso",N67&lt;TODAY()),"Scaduta","")</f>
      </c>
    </row>
    <row r="68">
      <c r="A68" s="13">
        <f>IF(B68="","","R-"&amp;(ROW()-5))</f>
      </c>
      <c r="B68" s="6"/>
      <c r="C68" s="6"/>
      <c r="D68" s="5"/>
      <c r="E68" s="5"/>
      <c r="F68" s="7"/>
      <c r="G68" s="7"/>
      <c r="H68" s="11">
        <f>IF(OR(F68="",G68=""),"",F68*G68)</f>
      </c>
      <c r="I68" s="11">
        <f>IF(H68="","",IF(H68&gt;=15,"Critico",IF(H68&gt;=10,"Alto",IF(H68&gt;=5,"Medio","Basso"))))</f>
      </c>
      <c r="J68" s="5"/>
      <c r="K68" s="6"/>
      <c r="L68" s="6"/>
      <c r="M68" s="5"/>
      <c r="N68" s="8"/>
      <c r="O68" s="11">
        <f>IF(AND(B68&lt;&gt;"",ISNUMBER(N68),M68&lt;&gt;"Chiuso",M68&lt;&gt;"Occorso",N68&lt;TODAY()),"Scaduta","")</f>
      </c>
    </row>
    <row r="69">
      <c r="A69" s="13">
        <f>IF(B69="","","R-"&amp;(ROW()-5))</f>
      </c>
      <c r="B69" s="6"/>
      <c r="C69" s="6"/>
      <c r="D69" s="5"/>
      <c r="E69" s="5"/>
      <c r="F69" s="7"/>
      <c r="G69" s="7"/>
      <c r="H69" s="11">
        <f>IF(OR(F69="",G69=""),"",F69*G69)</f>
      </c>
      <c r="I69" s="11">
        <f>IF(H69="","",IF(H69&gt;=15,"Critico",IF(H69&gt;=10,"Alto",IF(H69&gt;=5,"Medio","Basso"))))</f>
      </c>
      <c r="J69" s="5"/>
      <c r="K69" s="6"/>
      <c r="L69" s="6"/>
      <c r="M69" s="5"/>
      <c r="N69" s="8"/>
      <c r="O69" s="11">
        <f>IF(AND(B69&lt;&gt;"",ISNUMBER(N69),M69&lt;&gt;"Chiuso",M69&lt;&gt;"Occorso",N69&lt;TODAY()),"Scaduta","")</f>
      </c>
    </row>
    <row r="70">
      <c r="A70" s="13">
        <f>IF(B70="","","R-"&amp;(ROW()-5))</f>
      </c>
      <c r="B70" s="6"/>
      <c r="C70" s="6"/>
      <c r="D70" s="5"/>
      <c r="E70" s="5"/>
      <c r="F70" s="7"/>
      <c r="G70" s="7"/>
      <c r="H70" s="11">
        <f>IF(OR(F70="",G70=""),"",F70*G70)</f>
      </c>
      <c r="I70" s="11">
        <f>IF(H70="","",IF(H70&gt;=15,"Critico",IF(H70&gt;=10,"Alto",IF(H70&gt;=5,"Medio","Basso"))))</f>
      </c>
      <c r="J70" s="5"/>
      <c r="K70" s="6"/>
      <c r="L70" s="6"/>
      <c r="M70" s="5"/>
      <c r="N70" s="8"/>
      <c r="O70" s="11">
        <f>IF(AND(B70&lt;&gt;"",ISNUMBER(N70),M70&lt;&gt;"Chiuso",M70&lt;&gt;"Occorso",N70&lt;TODAY()),"Scaduta","")</f>
      </c>
    </row>
    <row r="71">
      <c r="A71" s="13">
        <f>IF(B71="","","R-"&amp;(ROW()-5))</f>
      </c>
      <c r="B71" s="6"/>
      <c r="C71" s="6"/>
      <c r="D71" s="5"/>
      <c r="E71" s="5"/>
      <c r="F71" s="7"/>
      <c r="G71" s="7"/>
      <c r="H71" s="11">
        <f>IF(OR(F71="",G71=""),"",F71*G71)</f>
      </c>
      <c r="I71" s="11">
        <f>IF(H71="","",IF(H71&gt;=15,"Critico",IF(H71&gt;=10,"Alto",IF(H71&gt;=5,"Medio","Basso"))))</f>
      </c>
      <c r="J71" s="5"/>
      <c r="K71" s="6"/>
      <c r="L71" s="6"/>
      <c r="M71" s="5"/>
      <c r="N71" s="8"/>
      <c r="O71" s="11">
        <f>IF(AND(B71&lt;&gt;"",ISNUMBER(N71),M71&lt;&gt;"Chiuso",M71&lt;&gt;"Occorso",N71&lt;TODAY()),"Scaduta","")</f>
      </c>
    </row>
    <row r="72">
      <c r="A72" s="13">
        <f>IF(B72="","","R-"&amp;(ROW()-5))</f>
      </c>
      <c r="B72" s="6"/>
      <c r="C72" s="6"/>
      <c r="D72" s="5"/>
      <c r="E72" s="5"/>
      <c r="F72" s="7"/>
      <c r="G72" s="7"/>
      <c r="H72" s="11">
        <f>IF(OR(F72="",G72=""),"",F72*G72)</f>
      </c>
      <c r="I72" s="11">
        <f>IF(H72="","",IF(H72&gt;=15,"Critico",IF(H72&gt;=10,"Alto",IF(H72&gt;=5,"Medio","Basso"))))</f>
      </c>
      <c r="J72" s="5"/>
      <c r="K72" s="6"/>
      <c r="L72" s="6"/>
      <c r="M72" s="5"/>
      <c r="N72" s="8"/>
      <c r="O72" s="11">
        <f>IF(AND(B72&lt;&gt;"",ISNUMBER(N72),M72&lt;&gt;"Chiuso",M72&lt;&gt;"Occorso",N72&lt;TODAY()),"Scaduta","")</f>
      </c>
    </row>
    <row r="73">
      <c r="A73" s="13">
        <f>IF(B73="","","R-"&amp;(ROW()-5))</f>
      </c>
      <c r="B73" s="6"/>
      <c r="C73" s="6"/>
      <c r="D73" s="5"/>
      <c r="E73" s="5"/>
      <c r="F73" s="7"/>
      <c r="G73" s="7"/>
      <c r="H73" s="11">
        <f>IF(OR(F73="",G73=""),"",F73*G73)</f>
      </c>
      <c r="I73" s="11">
        <f>IF(H73="","",IF(H73&gt;=15,"Critico",IF(H73&gt;=10,"Alto",IF(H73&gt;=5,"Medio","Basso"))))</f>
      </c>
      <c r="J73" s="5"/>
      <c r="K73" s="6"/>
      <c r="L73" s="6"/>
      <c r="M73" s="5"/>
      <c r="N73" s="8"/>
      <c r="O73" s="11">
        <f>IF(AND(B73&lt;&gt;"",ISNUMBER(N73),M73&lt;&gt;"Chiuso",M73&lt;&gt;"Occorso",N73&lt;TODAY()),"Scaduta","")</f>
      </c>
    </row>
    <row r="74">
      <c r="A74" s="13">
        <f>IF(B74="","","R-"&amp;(ROW()-5))</f>
      </c>
      <c r="B74" s="6"/>
      <c r="C74" s="6"/>
      <c r="D74" s="5"/>
      <c r="E74" s="5"/>
      <c r="F74" s="7"/>
      <c r="G74" s="7"/>
      <c r="H74" s="11">
        <f>IF(OR(F74="",G74=""),"",F74*G74)</f>
      </c>
      <c r="I74" s="11">
        <f>IF(H74="","",IF(H74&gt;=15,"Critico",IF(H74&gt;=10,"Alto",IF(H74&gt;=5,"Medio","Basso"))))</f>
      </c>
      <c r="J74" s="5"/>
      <c r="K74" s="6"/>
      <c r="L74" s="6"/>
      <c r="M74" s="5"/>
      <c r="N74" s="8"/>
      <c r="O74" s="11">
        <f>IF(AND(B74&lt;&gt;"",ISNUMBER(N74),M74&lt;&gt;"Chiuso",M74&lt;&gt;"Occorso",N74&lt;TODAY()),"Scaduta","")</f>
      </c>
    </row>
    <row r="75">
      <c r="A75" s="13">
        <f>IF(B75="","","R-"&amp;(ROW()-5))</f>
      </c>
      <c r="B75" s="6"/>
      <c r="C75" s="6"/>
      <c r="D75" s="5"/>
      <c r="E75" s="5"/>
      <c r="F75" s="7"/>
      <c r="G75" s="7"/>
      <c r="H75" s="11">
        <f>IF(OR(F75="",G75=""),"",F75*G75)</f>
      </c>
      <c r="I75" s="11">
        <f>IF(H75="","",IF(H75&gt;=15,"Critico",IF(H75&gt;=10,"Alto",IF(H75&gt;=5,"Medio","Basso"))))</f>
      </c>
      <c r="J75" s="5"/>
      <c r="K75" s="6"/>
      <c r="L75" s="6"/>
      <c r="M75" s="5"/>
      <c r="N75" s="8"/>
      <c r="O75" s="11">
        <f>IF(AND(B75&lt;&gt;"",ISNUMBER(N75),M75&lt;&gt;"Chiuso",M75&lt;&gt;"Occorso",N75&lt;TODAY()),"Scaduta","")</f>
      </c>
    </row>
    <row r="76">
      <c r="A76" s="13">
        <f>IF(B76="","","R-"&amp;(ROW()-5))</f>
      </c>
      <c r="B76" s="6"/>
      <c r="C76" s="6"/>
      <c r="D76" s="5"/>
      <c r="E76" s="5"/>
      <c r="F76" s="7"/>
      <c r="G76" s="7"/>
      <c r="H76" s="11">
        <f>IF(OR(F76="",G76=""),"",F76*G76)</f>
      </c>
      <c r="I76" s="11">
        <f>IF(H76="","",IF(H76&gt;=15,"Critico",IF(H76&gt;=10,"Alto",IF(H76&gt;=5,"Medio","Basso"))))</f>
      </c>
      <c r="J76" s="5"/>
      <c r="K76" s="6"/>
      <c r="L76" s="6"/>
      <c r="M76" s="5"/>
      <c r="N76" s="8"/>
      <c r="O76" s="11">
        <f>IF(AND(B76&lt;&gt;"",ISNUMBER(N76),M76&lt;&gt;"Chiuso",M76&lt;&gt;"Occorso",N76&lt;TODAY()),"Scaduta","")</f>
      </c>
    </row>
    <row r="77">
      <c r="A77" s="13">
        <f>IF(B77="","","R-"&amp;(ROW()-5))</f>
      </c>
      <c r="B77" s="6"/>
      <c r="C77" s="6"/>
      <c r="D77" s="5"/>
      <c r="E77" s="5"/>
      <c r="F77" s="7"/>
      <c r="G77" s="7"/>
      <c r="H77" s="11">
        <f>IF(OR(F77="",G77=""),"",F77*G77)</f>
      </c>
      <c r="I77" s="11">
        <f>IF(H77="","",IF(H77&gt;=15,"Critico",IF(H77&gt;=10,"Alto",IF(H77&gt;=5,"Medio","Basso"))))</f>
      </c>
      <c r="J77" s="5"/>
      <c r="K77" s="6"/>
      <c r="L77" s="6"/>
      <c r="M77" s="5"/>
      <c r="N77" s="8"/>
      <c r="O77" s="11">
        <f>IF(AND(B77&lt;&gt;"",ISNUMBER(N77),M77&lt;&gt;"Chiuso",M77&lt;&gt;"Occorso",N77&lt;TODAY()),"Scaduta","")</f>
      </c>
    </row>
    <row r="78">
      <c r="A78" s="13">
        <f>IF(B78="","","R-"&amp;(ROW()-5))</f>
      </c>
      <c r="B78" s="6"/>
      <c r="C78" s="6"/>
      <c r="D78" s="5"/>
      <c r="E78" s="5"/>
      <c r="F78" s="7"/>
      <c r="G78" s="7"/>
      <c r="H78" s="11">
        <f>IF(OR(F78="",G78=""),"",F78*G78)</f>
      </c>
      <c r="I78" s="11">
        <f>IF(H78="","",IF(H78&gt;=15,"Critico",IF(H78&gt;=10,"Alto",IF(H78&gt;=5,"Medio","Basso"))))</f>
      </c>
      <c r="J78" s="5"/>
      <c r="K78" s="6"/>
      <c r="L78" s="6"/>
      <c r="M78" s="5"/>
      <c r="N78" s="8"/>
      <c r="O78" s="11">
        <f>IF(AND(B78&lt;&gt;"",ISNUMBER(N78),M78&lt;&gt;"Chiuso",M78&lt;&gt;"Occorso",N78&lt;TODAY()),"Scaduta","")</f>
      </c>
    </row>
    <row r="79">
      <c r="A79" s="13">
        <f>IF(B79="","","R-"&amp;(ROW()-5))</f>
      </c>
      <c r="B79" s="6"/>
      <c r="C79" s="6"/>
      <c r="D79" s="5"/>
      <c r="E79" s="5"/>
      <c r="F79" s="7"/>
      <c r="G79" s="7"/>
      <c r="H79" s="11">
        <f>IF(OR(F79="",G79=""),"",F79*G79)</f>
      </c>
      <c r="I79" s="11">
        <f>IF(H79="","",IF(H79&gt;=15,"Critico",IF(H79&gt;=10,"Alto",IF(H79&gt;=5,"Medio","Basso"))))</f>
      </c>
      <c r="J79" s="5"/>
      <c r="K79" s="6"/>
      <c r="L79" s="6"/>
      <c r="M79" s="5"/>
      <c r="N79" s="8"/>
      <c r="O79" s="11">
        <f>IF(AND(B79&lt;&gt;"",ISNUMBER(N79),M79&lt;&gt;"Chiuso",M79&lt;&gt;"Occorso",N79&lt;TODAY()),"Scaduta","")</f>
      </c>
    </row>
    <row r="80">
      <c r="A80" s="13">
        <f>IF(B80="","","R-"&amp;(ROW()-5))</f>
      </c>
      <c r="B80" s="6"/>
      <c r="C80" s="6"/>
      <c r="D80" s="5"/>
      <c r="E80" s="5"/>
      <c r="F80" s="7"/>
      <c r="G80" s="7"/>
      <c r="H80" s="11">
        <f>IF(OR(F80="",G80=""),"",F80*G80)</f>
      </c>
      <c r="I80" s="11">
        <f>IF(H80="","",IF(H80&gt;=15,"Critico",IF(H80&gt;=10,"Alto",IF(H80&gt;=5,"Medio","Basso"))))</f>
      </c>
      <c r="J80" s="5"/>
      <c r="K80" s="6"/>
      <c r="L80" s="6"/>
      <c r="M80" s="5"/>
      <c r="N80" s="8"/>
      <c r="O80" s="11">
        <f>IF(AND(B80&lt;&gt;"",ISNUMBER(N80),M80&lt;&gt;"Chiuso",M80&lt;&gt;"Occorso",N80&lt;TODAY()),"Scaduta","")</f>
      </c>
    </row>
    <row r="81">
      <c r="A81" s="13">
        <f>IF(B81="","","R-"&amp;(ROW()-5))</f>
      </c>
      <c r="B81" s="6"/>
      <c r="C81" s="6"/>
      <c r="D81" s="5"/>
      <c r="E81" s="5"/>
      <c r="F81" s="7"/>
      <c r="G81" s="7"/>
      <c r="H81" s="11">
        <f>IF(OR(F81="",G81=""),"",F81*G81)</f>
      </c>
      <c r="I81" s="11">
        <f>IF(H81="","",IF(H81&gt;=15,"Critico",IF(H81&gt;=10,"Alto",IF(H81&gt;=5,"Medio","Basso"))))</f>
      </c>
      <c r="J81" s="5"/>
      <c r="K81" s="6"/>
      <c r="L81" s="6"/>
      <c r="M81" s="5"/>
      <c r="N81" s="8"/>
      <c r="O81" s="11">
        <f>IF(AND(B81&lt;&gt;"",ISNUMBER(N81),M81&lt;&gt;"Chiuso",M81&lt;&gt;"Occorso",N81&lt;TODAY()),"Scaduta","")</f>
      </c>
    </row>
    <row r="82">
      <c r="A82" s="13">
        <f>IF(B82="","","R-"&amp;(ROW()-5))</f>
      </c>
      <c r="B82" s="6"/>
      <c r="C82" s="6"/>
      <c r="D82" s="5"/>
      <c r="E82" s="5"/>
      <c r="F82" s="7"/>
      <c r="G82" s="7"/>
      <c r="H82" s="11">
        <f>IF(OR(F82="",G82=""),"",F82*G82)</f>
      </c>
      <c r="I82" s="11">
        <f>IF(H82="","",IF(H82&gt;=15,"Critico",IF(H82&gt;=10,"Alto",IF(H82&gt;=5,"Medio","Basso"))))</f>
      </c>
      <c r="J82" s="5"/>
      <c r="K82" s="6"/>
      <c r="L82" s="6"/>
      <c r="M82" s="5"/>
      <c r="N82" s="8"/>
      <c r="O82" s="11">
        <f>IF(AND(B82&lt;&gt;"",ISNUMBER(N82),M82&lt;&gt;"Chiuso",M82&lt;&gt;"Occorso",N82&lt;TODAY()),"Scaduta","")</f>
      </c>
    </row>
    <row r="83">
      <c r="A83" s="13">
        <f>IF(B83="","","R-"&amp;(ROW()-5))</f>
      </c>
      <c r="B83" s="6"/>
      <c r="C83" s="6"/>
      <c r="D83" s="5"/>
      <c r="E83" s="5"/>
      <c r="F83" s="7"/>
      <c r="G83" s="7"/>
      <c r="H83" s="11">
        <f>IF(OR(F83="",G83=""),"",F83*G83)</f>
      </c>
      <c r="I83" s="11">
        <f>IF(H83="","",IF(H83&gt;=15,"Critico",IF(H83&gt;=10,"Alto",IF(H83&gt;=5,"Medio","Basso"))))</f>
      </c>
      <c r="J83" s="5"/>
      <c r="K83" s="6"/>
      <c r="L83" s="6"/>
      <c r="M83" s="5"/>
      <c r="N83" s="8"/>
      <c r="O83" s="11">
        <f>IF(AND(B83&lt;&gt;"",ISNUMBER(N83),M83&lt;&gt;"Chiuso",M83&lt;&gt;"Occorso",N83&lt;TODAY()),"Scaduta","")</f>
      </c>
    </row>
    <row r="84">
      <c r="A84" s="13">
        <f>IF(B84="","","R-"&amp;(ROW()-5))</f>
      </c>
      <c r="B84" s="6"/>
      <c r="C84" s="6"/>
      <c r="D84" s="5"/>
      <c r="E84" s="5"/>
      <c r="F84" s="7"/>
      <c r="G84" s="7"/>
      <c r="H84" s="11">
        <f>IF(OR(F84="",G84=""),"",F84*G84)</f>
      </c>
      <c r="I84" s="11">
        <f>IF(H84="","",IF(H84&gt;=15,"Critico",IF(H84&gt;=10,"Alto",IF(H84&gt;=5,"Medio","Basso"))))</f>
      </c>
      <c r="J84" s="5"/>
      <c r="K84" s="6"/>
      <c r="L84" s="6"/>
      <c r="M84" s="5"/>
      <c r="N84" s="8"/>
      <c r="O84" s="11">
        <f>IF(AND(B84&lt;&gt;"",ISNUMBER(N84),M84&lt;&gt;"Chiuso",M84&lt;&gt;"Occorso",N84&lt;TODAY()),"Scaduta","")</f>
      </c>
    </row>
    <row r="85">
      <c r="A85" s="13">
        <f>IF(B85="","","R-"&amp;(ROW()-5))</f>
      </c>
      <c r="B85" s="6"/>
      <c r="C85" s="6"/>
      <c r="D85" s="5"/>
      <c r="E85" s="5"/>
      <c r="F85" s="7"/>
      <c r="G85" s="7"/>
      <c r="H85" s="11">
        <f>IF(OR(F85="",G85=""),"",F85*G85)</f>
      </c>
      <c r="I85" s="11">
        <f>IF(H85="","",IF(H85&gt;=15,"Critico",IF(H85&gt;=10,"Alto",IF(H85&gt;=5,"Medio","Basso"))))</f>
      </c>
      <c r="J85" s="5"/>
      <c r="K85" s="6"/>
      <c r="L85" s="6"/>
      <c r="M85" s="5"/>
      <c r="N85" s="8"/>
      <c r="O85" s="11">
        <f>IF(AND(B85&lt;&gt;"",ISNUMBER(N85),M85&lt;&gt;"Chiuso",M85&lt;&gt;"Occorso",N85&lt;TODAY()),"Scaduta","")</f>
      </c>
    </row>
    <row r="86">
      <c r="A86" s="13">
        <f>IF(B86="","","R-"&amp;(ROW()-5))</f>
      </c>
      <c r="B86" s="6"/>
      <c r="C86" s="6"/>
      <c r="D86" s="5"/>
      <c r="E86" s="5"/>
      <c r="F86" s="7"/>
      <c r="G86" s="7"/>
      <c r="H86" s="11">
        <f>IF(OR(F86="",G86=""),"",F86*G86)</f>
      </c>
      <c r="I86" s="11">
        <f>IF(H86="","",IF(H86&gt;=15,"Critico",IF(H86&gt;=10,"Alto",IF(H86&gt;=5,"Medio","Basso"))))</f>
      </c>
      <c r="J86" s="5"/>
      <c r="K86" s="6"/>
      <c r="L86" s="6"/>
      <c r="M86" s="5"/>
      <c r="N86" s="8"/>
      <c r="O86" s="11">
        <f>IF(AND(B86&lt;&gt;"",ISNUMBER(N86),M86&lt;&gt;"Chiuso",M86&lt;&gt;"Occorso",N86&lt;TODAY()),"Scaduta","")</f>
      </c>
    </row>
    <row r="87">
      <c r="A87" s="13">
        <f>IF(B87="","","R-"&amp;(ROW()-5))</f>
      </c>
      <c r="B87" s="6"/>
      <c r="C87" s="6"/>
      <c r="D87" s="5"/>
      <c r="E87" s="5"/>
      <c r="F87" s="7"/>
      <c r="G87" s="7"/>
      <c r="H87" s="11">
        <f>IF(OR(F87="",G87=""),"",F87*G87)</f>
      </c>
      <c r="I87" s="11">
        <f>IF(H87="","",IF(H87&gt;=15,"Critico",IF(H87&gt;=10,"Alto",IF(H87&gt;=5,"Medio","Basso"))))</f>
      </c>
      <c r="J87" s="5"/>
      <c r="K87" s="6"/>
      <c r="L87" s="6"/>
      <c r="M87" s="5"/>
      <c r="N87" s="8"/>
      <c r="O87" s="11">
        <f>IF(AND(B87&lt;&gt;"",ISNUMBER(N87),M87&lt;&gt;"Chiuso",M87&lt;&gt;"Occorso",N87&lt;TODAY()),"Scaduta","")</f>
      </c>
    </row>
    <row r="88">
      <c r="A88" s="13">
        <f>IF(B88="","","R-"&amp;(ROW()-5))</f>
      </c>
      <c r="B88" s="6"/>
      <c r="C88" s="6"/>
      <c r="D88" s="5"/>
      <c r="E88" s="5"/>
      <c r="F88" s="7"/>
      <c r="G88" s="7"/>
      <c r="H88" s="11">
        <f>IF(OR(F88="",G88=""),"",F88*G88)</f>
      </c>
      <c r="I88" s="11">
        <f>IF(H88="","",IF(H88&gt;=15,"Critico",IF(H88&gt;=10,"Alto",IF(H88&gt;=5,"Medio","Basso"))))</f>
      </c>
      <c r="J88" s="5"/>
      <c r="K88" s="6"/>
      <c r="L88" s="6"/>
      <c r="M88" s="5"/>
      <c r="N88" s="8"/>
      <c r="O88" s="11">
        <f>IF(AND(B88&lt;&gt;"",ISNUMBER(N88),M88&lt;&gt;"Chiuso",M88&lt;&gt;"Occorso",N88&lt;TODAY()),"Scaduta","")</f>
      </c>
    </row>
    <row r="89">
      <c r="A89" s="13">
        <f>IF(B89="","","R-"&amp;(ROW()-5))</f>
      </c>
      <c r="B89" s="6"/>
      <c r="C89" s="6"/>
      <c r="D89" s="5"/>
      <c r="E89" s="5"/>
      <c r="F89" s="7"/>
      <c r="G89" s="7"/>
      <c r="H89" s="11">
        <f>IF(OR(F89="",G89=""),"",F89*G89)</f>
      </c>
      <c r="I89" s="11">
        <f>IF(H89="","",IF(H89&gt;=15,"Critico",IF(H89&gt;=10,"Alto",IF(H89&gt;=5,"Medio","Basso"))))</f>
      </c>
      <c r="J89" s="5"/>
      <c r="K89" s="6"/>
      <c r="L89" s="6"/>
      <c r="M89" s="5"/>
      <c r="N89" s="8"/>
      <c r="O89" s="11">
        <f>IF(AND(B89&lt;&gt;"",ISNUMBER(N89),M89&lt;&gt;"Chiuso",M89&lt;&gt;"Occorso",N89&lt;TODAY()),"Scaduta","")</f>
      </c>
    </row>
    <row r="90">
      <c r="A90" s="13">
        <f>IF(B90="","","R-"&amp;(ROW()-5))</f>
      </c>
      <c r="B90" s="6"/>
      <c r="C90" s="6"/>
      <c r="D90" s="5"/>
      <c r="E90" s="5"/>
      <c r="F90" s="7"/>
      <c r="G90" s="7"/>
      <c r="H90" s="11">
        <f>IF(OR(F90="",G90=""),"",F90*G90)</f>
      </c>
      <c r="I90" s="11">
        <f>IF(H90="","",IF(H90&gt;=15,"Critico",IF(H90&gt;=10,"Alto",IF(H90&gt;=5,"Medio","Basso"))))</f>
      </c>
      <c r="J90" s="5"/>
      <c r="K90" s="6"/>
      <c r="L90" s="6"/>
      <c r="M90" s="5"/>
      <c r="N90" s="8"/>
      <c r="O90" s="11">
        <f>IF(AND(B90&lt;&gt;"",ISNUMBER(N90),M90&lt;&gt;"Chiuso",M90&lt;&gt;"Occorso",N90&lt;TODAY()),"Scaduta","")</f>
      </c>
    </row>
    <row r="91">
      <c r="A91" s="13">
        <f>IF(B91="","","R-"&amp;(ROW()-5))</f>
      </c>
      <c r="B91" s="6"/>
      <c r="C91" s="6"/>
      <c r="D91" s="5"/>
      <c r="E91" s="5"/>
      <c r="F91" s="7"/>
      <c r="G91" s="7"/>
      <c r="H91" s="11">
        <f>IF(OR(F91="",G91=""),"",F91*G91)</f>
      </c>
      <c r="I91" s="11">
        <f>IF(H91="","",IF(H91&gt;=15,"Critico",IF(H91&gt;=10,"Alto",IF(H91&gt;=5,"Medio","Basso"))))</f>
      </c>
      <c r="J91" s="5"/>
      <c r="K91" s="6"/>
      <c r="L91" s="6"/>
      <c r="M91" s="5"/>
      <c r="N91" s="8"/>
      <c r="O91" s="11">
        <f>IF(AND(B91&lt;&gt;"",ISNUMBER(N91),M91&lt;&gt;"Chiuso",M91&lt;&gt;"Occorso",N91&lt;TODAY()),"Scaduta","")</f>
      </c>
    </row>
    <row r="92">
      <c r="A92" s="13">
        <f>IF(B92="","","R-"&amp;(ROW()-5))</f>
      </c>
      <c r="B92" s="6"/>
      <c r="C92" s="6"/>
      <c r="D92" s="5"/>
      <c r="E92" s="5"/>
      <c r="F92" s="7"/>
      <c r="G92" s="7"/>
      <c r="H92" s="11">
        <f>IF(OR(F92="",G92=""),"",F92*G92)</f>
      </c>
      <c r="I92" s="11">
        <f>IF(H92="","",IF(H92&gt;=15,"Critico",IF(H92&gt;=10,"Alto",IF(H92&gt;=5,"Medio","Basso"))))</f>
      </c>
      <c r="J92" s="5"/>
      <c r="K92" s="6"/>
      <c r="L92" s="6"/>
      <c r="M92" s="5"/>
      <c r="N92" s="8"/>
      <c r="O92" s="11">
        <f>IF(AND(B92&lt;&gt;"",ISNUMBER(N92),M92&lt;&gt;"Chiuso",M92&lt;&gt;"Occorso",N92&lt;TODAY()),"Scaduta","")</f>
      </c>
    </row>
    <row r="93">
      <c r="A93" s="13">
        <f>IF(B93="","","R-"&amp;(ROW()-5))</f>
      </c>
      <c r="B93" s="6"/>
      <c r="C93" s="6"/>
      <c r="D93" s="5"/>
      <c r="E93" s="5"/>
      <c r="F93" s="7"/>
      <c r="G93" s="7"/>
      <c r="H93" s="11">
        <f>IF(OR(F93="",G93=""),"",F93*G93)</f>
      </c>
      <c r="I93" s="11">
        <f>IF(H93="","",IF(H93&gt;=15,"Critico",IF(H93&gt;=10,"Alto",IF(H93&gt;=5,"Medio","Basso"))))</f>
      </c>
      <c r="J93" s="5"/>
      <c r="K93" s="6"/>
      <c r="L93" s="6"/>
      <c r="M93" s="5"/>
      <c r="N93" s="8"/>
      <c r="O93" s="11">
        <f>IF(AND(B93&lt;&gt;"",ISNUMBER(N93),M93&lt;&gt;"Chiuso",M93&lt;&gt;"Occorso",N93&lt;TODAY()),"Scaduta","")</f>
      </c>
    </row>
    <row r="94">
      <c r="A94" s="13">
        <f>IF(B94="","","R-"&amp;(ROW()-5))</f>
      </c>
      <c r="B94" s="6"/>
      <c r="C94" s="6"/>
      <c r="D94" s="5"/>
      <c r="E94" s="5"/>
      <c r="F94" s="7"/>
      <c r="G94" s="7"/>
      <c r="H94" s="11">
        <f>IF(OR(F94="",G94=""),"",F94*G94)</f>
      </c>
      <c r="I94" s="11">
        <f>IF(H94="","",IF(H94&gt;=15,"Critico",IF(H94&gt;=10,"Alto",IF(H94&gt;=5,"Medio","Basso"))))</f>
      </c>
      <c r="J94" s="5"/>
      <c r="K94" s="6"/>
      <c r="L94" s="6"/>
      <c r="M94" s="5"/>
      <c r="N94" s="8"/>
      <c r="O94" s="11">
        <f>IF(AND(B94&lt;&gt;"",ISNUMBER(N94),M94&lt;&gt;"Chiuso",M94&lt;&gt;"Occorso",N94&lt;TODAY()),"Scaduta","")</f>
      </c>
    </row>
    <row r="95">
      <c r="A95" s="13">
        <f>IF(B95="","","R-"&amp;(ROW()-5))</f>
      </c>
      <c r="B95" s="6"/>
      <c r="C95" s="6"/>
      <c r="D95" s="5"/>
      <c r="E95" s="5"/>
      <c r="F95" s="7"/>
      <c r="G95" s="7"/>
      <c r="H95" s="11">
        <f>IF(OR(F95="",G95=""),"",F95*G95)</f>
      </c>
      <c r="I95" s="11">
        <f>IF(H95="","",IF(H95&gt;=15,"Critico",IF(H95&gt;=10,"Alto",IF(H95&gt;=5,"Medio","Basso"))))</f>
      </c>
      <c r="J95" s="5"/>
      <c r="K95" s="6"/>
      <c r="L95" s="6"/>
      <c r="M95" s="5"/>
      <c r="N95" s="8"/>
      <c r="O95" s="11">
        <f>IF(AND(B95&lt;&gt;"",ISNUMBER(N95),M95&lt;&gt;"Chiuso",M95&lt;&gt;"Occorso",N95&lt;TODAY()),"Scaduta","")</f>
      </c>
    </row>
    <row r="96">
      <c r="A96" s="13">
        <f>IF(B96="","","R-"&amp;(ROW()-5))</f>
      </c>
      <c r="B96" s="6"/>
      <c r="C96" s="6"/>
      <c r="D96" s="5"/>
      <c r="E96" s="5"/>
      <c r="F96" s="7"/>
      <c r="G96" s="7"/>
      <c r="H96" s="11">
        <f>IF(OR(F96="",G96=""),"",F96*G96)</f>
      </c>
      <c r="I96" s="11">
        <f>IF(H96="","",IF(H96&gt;=15,"Critico",IF(H96&gt;=10,"Alto",IF(H96&gt;=5,"Medio","Basso"))))</f>
      </c>
      <c r="J96" s="5"/>
      <c r="K96" s="6"/>
      <c r="L96" s="6"/>
      <c r="M96" s="5"/>
      <c r="N96" s="8"/>
      <c r="O96" s="11">
        <f>IF(AND(B96&lt;&gt;"",ISNUMBER(N96),M96&lt;&gt;"Chiuso",M96&lt;&gt;"Occorso",N96&lt;TODAY()),"Scaduta","")</f>
      </c>
    </row>
    <row r="97">
      <c r="A97" s="13">
        <f>IF(B97="","","R-"&amp;(ROW()-5))</f>
      </c>
      <c r="B97" s="6"/>
      <c r="C97" s="6"/>
      <c r="D97" s="5"/>
      <c r="E97" s="5"/>
      <c r="F97" s="7"/>
      <c r="G97" s="7"/>
      <c r="H97" s="11">
        <f>IF(OR(F97="",G97=""),"",F97*G97)</f>
      </c>
      <c r="I97" s="11">
        <f>IF(H97="","",IF(H97&gt;=15,"Critico",IF(H97&gt;=10,"Alto",IF(H97&gt;=5,"Medio","Basso"))))</f>
      </c>
      <c r="J97" s="5"/>
      <c r="K97" s="6"/>
      <c r="L97" s="6"/>
      <c r="M97" s="5"/>
      <c r="N97" s="8"/>
      <c r="O97" s="11">
        <f>IF(AND(B97&lt;&gt;"",ISNUMBER(N97),M97&lt;&gt;"Chiuso",M97&lt;&gt;"Occorso",N97&lt;TODAY()),"Scaduta","")</f>
      </c>
    </row>
    <row r="98">
      <c r="A98" s="13">
        <f>IF(B98="","","R-"&amp;(ROW()-5))</f>
      </c>
      <c r="B98" s="6"/>
      <c r="C98" s="6"/>
      <c r="D98" s="5"/>
      <c r="E98" s="5"/>
      <c r="F98" s="7"/>
      <c r="G98" s="7"/>
      <c r="H98" s="11">
        <f>IF(OR(F98="",G98=""),"",F98*G98)</f>
      </c>
      <c r="I98" s="11">
        <f>IF(H98="","",IF(H98&gt;=15,"Critico",IF(H98&gt;=10,"Alto",IF(H98&gt;=5,"Medio","Basso"))))</f>
      </c>
      <c r="J98" s="5"/>
      <c r="K98" s="6"/>
      <c r="L98" s="6"/>
      <c r="M98" s="5"/>
      <c r="N98" s="8"/>
      <c r="O98" s="11">
        <f>IF(AND(B98&lt;&gt;"",ISNUMBER(N98),M98&lt;&gt;"Chiuso",M98&lt;&gt;"Occorso",N98&lt;TODAY()),"Scaduta","")</f>
      </c>
    </row>
    <row r="99">
      <c r="A99" s="13">
        <f>IF(B99="","","R-"&amp;(ROW()-5))</f>
      </c>
      <c r="B99" s="6"/>
      <c r="C99" s="6"/>
      <c r="D99" s="5"/>
      <c r="E99" s="5"/>
      <c r="F99" s="7"/>
      <c r="G99" s="7"/>
      <c r="H99" s="11">
        <f>IF(OR(F99="",G99=""),"",F99*G99)</f>
      </c>
      <c r="I99" s="11">
        <f>IF(H99="","",IF(H99&gt;=15,"Critico",IF(H99&gt;=10,"Alto",IF(H99&gt;=5,"Medio","Basso"))))</f>
      </c>
      <c r="J99" s="5"/>
      <c r="K99" s="6"/>
      <c r="L99" s="6"/>
      <c r="M99" s="5"/>
      <c r="N99" s="8"/>
      <c r="O99" s="11">
        <f>IF(AND(B99&lt;&gt;"",ISNUMBER(N99),M99&lt;&gt;"Chiuso",M99&lt;&gt;"Occorso",N99&lt;TODAY()),"Scaduta","")</f>
      </c>
    </row>
    <row r="100">
      <c r="A100" s="13">
        <f>IF(B100="","","R-"&amp;(ROW()-5))</f>
      </c>
      <c r="B100" s="6"/>
      <c r="C100" s="6"/>
      <c r="D100" s="5"/>
      <c r="E100" s="5"/>
      <c r="F100" s="7"/>
      <c r="G100" s="7"/>
      <c r="H100" s="11">
        <f>IF(OR(F100="",G100=""),"",F100*G100)</f>
      </c>
      <c r="I100" s="11">
        <f>IF(H100="","",IF(H100&gt;=15,"Critico",IF(H100&gt;=10,"Alto",IF(H100&gt;=5,"Medio","Basso"))))</f>
      </c>
      <c r="J100" s="5"/>
      <c r="K100" s="6"/>
      <c r="L100" s="6"/>
      <c r="M100" s="5"/>
      <c r="N100" s="8"/>
      <c r="O100" s="11">
        <f>IF(AND(B100&lt;&gt;"",ISNUMBER(N100),M100&lt;&gt;"Chiuso",M100&lt;&gt;"Occorso",N100&lt;TODAY()),"Scaduta","")</f>
      </c>
    </row>
    <row r="101">
      <c r="A101" s="13">
        <f>IF(B101="","","R-"&amp;(ROW()-5))</f>
      </c>
      <c r="B101" s="6"/>
      <c r="C101" s="6"/>
      <c r="D101" s="5"/>
      <c r="E101" s="5"/>
      <c r="F101" s="7"/>
      <c r="G101" s="7"/>
      <c r="H101" s="11">
        <f>IF(OR(F101="",G101=""),"",F101*G101)</f>
      </c>
      <c r="I101" s="11">
        <f>IF(H101="","",IF(H101&gt;=15,"Critico",IF(H101&gt;=10,"Alto",IF(H101&gt;=5,"Medio","Basso"))))</f>
      </c>
      <c r="J101" s="5"/>
      <c r="K101" s="6"/>
      <c r="L101" s="6"/>
      <c r="M101" s="5"/>
      <c r="N101" s="8"/>
      <c r="O101" s="11">
        <f>IF(AND(B101&lt;&gt;"",ISNUMBER(N101),M101&lt;&gt;"Chiuso",M101&lt;&gt;"Occorso",N101&lt;TODAY()),"Scaduta","")</f>
      </c>
    </row>
    <row r="102">
      <c r="A102" s="13">
        <f>IF(B102="","","R-"&amp;(ROW()-5))</f>
      </c>
      <c r="B102" s="6"/>
      <c r="C102" s="6"/>
      <c r="D102" s="5"/>
      <c r="E102" s="5"/>
      <c r="F102" s="7"/>
      <c r="G102" s="7"/>
      <c r="H102" s="11">
        <f>IF(OR(F102="",G102=""),"",F102*G102)</f>
      </c>
      <c r="I102" s="11">
        <f>IF(H102="","",IF(H102&gt;=15,"Critico",IF(H102&gt;=10,"Alto",IF(H102&gt;=5,"Medio","Basso"))))</f>
      </c>
      <c r="J102" s="5"/>
      <c r="K102" s="6"/>
      <c r="L102" s="6"/>
      <c r="M102" s="5"/>
      <c r="N102" s="8"/>
      <c r="O102" s="11">
        <f>IF(AND(B102&lt;&gt;"",ISNUMBER(N102),M102&lt;&gt;"Chiuso",M102&lt;&gt;"Occorso",N102&lt;TODAY()),"Scaduta","")</f>
      </c>
    </row>
    <row r="103">
      <c r="A103" s="13">
        <f>IF(B103="","","R-"&amp;(ROW()-5))</f>
      </c>
      <c r="B103" s="6"/>
      <c r="C103" s="6"/>
      <c r="D103" s="5"/>
      <c r="E103" s="5"/>
      <c r="F103" s="7"/>
      <c r="G103" s="7"/>
      <c r="H103" s="11">
        <f>IF(OR(F103="",G103=""),"",F103*G103)</f>
      </c>
      <c r="I103" s="11">
        <f>IF(H103="","",IF(H103&gt;=15,"Critico",IF(H103&gt;=10,"Alto",IF(H103&gt;=5,"Medio","Basso"))))</f>
      </c>
      <c r="J103" s="5"/>
      <c r="K103" s="6"/>
      <c r="L103" s="6"/>
      <c r="M103" s="5"/>
      <c r="N103" s="8"/>
      <c r="O103" s="11">
        <f>IF(AND(B103&lt;&gt;"",ISNUMBER(N103),M103&lt;&gt;"Chiuso",M103&lt;&gt;"Occorso",N103&lt;TODAY()),"Scaduta","")</f>
      </c>
    </row>
    <row r="104">
      <c r="A104" s="13">
        <f>IF(B104="","","R-"&amp;(ROW()-5))</f>
      </c>
      <c r="B104" s="6"/>
      <c r="C104" s="6"/>
      <c r="D104" s="5"/>
      <c r="E104" s="5"/>
      <c r="F104" s="7"/>
      <c r="G104" s="7"/>
      <c r="H104" s="11">
        <f>IF(OR(F104="",G104=""),"",F104*G104)</f>
      </c>
      <c r="I104" s="11">
        <f>IF(H104="","",IF(H104&gt;=15,"Critico",IF(H104&gt;=10,"Alto",IF(H104&gt;=5,"Medio","Basso"))))</f>
      </c>
      <c r="J104" s="5"/>
      <c r="K104" s="6"/>
      <c r="L104" s="6"/>
      <c r="M104" s="5"/>
      <c r="N104" s="8"/>
      <c r="O104" s="11">
        <f>IF(AND(B104&lt;&gt;"",ISNUMBER(N104),M104&lt;&gt;"Chiuso",M104&lt;&gt;"Occorso",N104&lt;TODAY()),"Scaduta","")</f>
      </c>
    </row>
    <row r="105">
      <c r="A105" s="13">
        <f>IF(B105="","","R-"&amp;(ROW()-5))</f>
      </c>
      <c r="B105" s="6"/>
      <c r="C105" s="6"/>
      <c r="D105" s="5"/>
      <c r="E105" s="5"/>
      <c r="F105" s="7"/>
      <c r="G105" s="7"/>
      <c r="H105" s="11">
        <f>IF(OR(F105="",G105=""),"",F105*G105)</f>
      </c>
      <c r="I105" s="11">
        <f>IF(H105="","",IF(H105&gt;=15,"Critico",IF(H105&gt;=10,"Alto",IF(H105&gt;=5,"Medio","Basso"))))</f>
      </c>
      <c r="J105" s="5"/>
      <c r="K105" s="6"/>
      <c r="L105" s="6"/>
      <c r="M105" s="5"/>
      <c r="N105" s="8"/>
      <c r="O105" s="11">
        <f>IF(AND(B105&lt;&gt;"",ISNUMBER(N105),M105&lt;&gt;"Chiuso",M105&lt;&gt;"Occorso",N105&lt;TODAY()),"Scaduta","")</f>
      </c>
    </row>
    <row r="106">
      <c r="A106" s="13">
        <f>IF(B106="","","R-"&amp;(ROW()-5))</f>
      </c>
      <c r="B106" s="6"/>
      <c r="C106" s="6"/>
      <c r="D106" s="5"/>
      <c r="E106" s="5"/>
      <c r="F106" s="7"/>
      <c r="G106" s="7"/>
      <c r="H106" s="11">
        <f>IF(OR(F106="",G106=""),"",F106*G106)</f>
      </c>
      <c r="I106" s="11">
        <f>IF(H106="","",IF(H106&gt;=15,"Critico",IF(H106&gt;=10,"Alto",IF(H106&gt;=5,"Medio","Basso"))))</f>
      </c>
      <c r="J106" s="5"/>
      <c r="K106" s="6"/>
      <c r="L106" s="6"/>
      <c r="M106" s="5"/>
      <c r="N106" s="8"/>
      <c r="O106" s="11">
        <f>IF(AND(B106&lt;&gt;"",ISNUMBER(N106),M106&lt;&gt;"Chiuso",M106&lt;&gt;"Occorso",N106&lt;TODAY()),"Scaduta","")</f>
      </c>
    </row>
    <row r="107">
      <c r="A107" s="13">
        <f>IF(B107="","","R-"&amp;(ROW()-5))</f>
      </c>
      <c r="B107" s="6"/>
      <c r="C107" s="6"/>
      <c r="D107" s="5"/>
      <c r="E107" s="5"/>
      <c r="F107" s="7"/>
      <c r="G107" s="7"/>
      <c r="H107" s="11">
        <f>IF(OR(F107="",G107=""),"",F107*G107)</f>
      </c>
      <c r="I107" s="11">
        <f>IF(H107="","",IF(H107&gt;=15,"Critico",IF(H107&gt;=10,"Alto",IF(H107&gt;=5,"Medio","Basso"))))</f>
      </c>
      <c r="J107" s="5"/>
      <c r="K107" s="6"/>
      <c r="L107" s="6"/>
      <c r="M107" s="5"/>
      <c r="N107" s="8"/>
      <c r="O107" s="11">
        <f>IF(AND(B107&lt;&gt;"",ISNUMBER(N107),M107&lt;&gt;"Chiuso",M107&lt;&gt;"Occorso",N107&lt;TODAY()),"Scaduta","")</f>
      </c>
    </row>
    <row r="108">
      <c r="A108" s="13">
        <f>IF(B108="","","R-"&amp;(ROW()-5))</f>
      </c>
      <c r="B108" s="6"/>
      <c r="C108" s="6"/>
      <c r="D108" s="5"/>
      <c r="E108" s="5"/>
      <c r="F108" s="7"/>
      <c r="G108" s="7"/>
      <c r="H108" s="11">
        <f>IF(OR(F108="",G108=""),"",F108*G108)</f>
      </c>
      <c r="I108" s="11">
        <f>IF(H108="","",IF(H108&gt;=15,"Critico",IF(H108&gt;=10,"Alto",IF(H108&gt;=5,"Medio","Basso"))))</f>
      </c>
      <c r="J108" s="5"/>
      <c r="K108" s="6"/>
      <c r="L108" s="6"/>
      <c r="M108" s="5"/>
      <c r="N108" s="8"/>
      <c r="O108" s="11">
        <f>IF(AND(B108&lt;&gt;"",ISNUMBER(N108),M108&lt;&gt;"Chiuso",M108&lt;&gt;"Occorso",N108&lt;TODAY()),"Scaduta","")</f>
      </c>
    </row>
    <row r="109">
      <c r="A109" s="13">
        <f>IF(B109="","","R-"&amp;(ROW()-5))</f>
      </c>
      <c r="B109" s="6"/>
      <c r="C109" s="6"/>
      <c r="D109" s="5"/>
      <c r="E109" s="5"/>
      <c r="F109" s="7"/>
      <c r="G109" s="7"/>
      <c r="H109" s="11">
        <f>IF(OR(F109="",G109=""),"",F109*G109)</f>
      </c>
      <c r="I109" s="11">
        <f>IF(H109="","",IF(H109&gt;=15,"Critico",IF(H109&gt;=10,"Alto",IF(H109&gt;=5,"Medio","Basso"))))</f>
      </c>
      <c r="J109" s="5"/>
      <c r="K109" s="6"/>
      <c r="L109" s="6"/>
      <c r="M109" s="5"/>
      <c r="N109" s="8"/>
      <c r="O109" s="11">
        <f>IF(AND(B109&lt;&gt;"",ISNUMBER(N109),M109&lt;&gt;"Chiuso",M109&lt;&gt;"Occorso",N109&lt;TODAY()),"Scaduta","")</f>
      </c>
    </row>
    <row r="110">
      <c r="A110" s="13">
        <f>IF(B110="","","R-"&amp;(ROW()-5))</f>
      </c>
      <c r="B110" s="6"/>
      <c r="C110" s="6"/>
      <c r="D110" s="5"/>
      <c r="E110" s="5"/>
      <c r="F110" s="7"/>
      <c r="G110" s="7"/>
      <c r="H110" s="11">
        <f>IF(OR(F110="",G110=""),"",F110*G110)</f>
      </c>
      <c r="I110" s="11">
        <f>IF(H110="","",IF(H110&gt;=15,"Critico",IF(H110&gt;=10,"Alto",IF(H110&gt;=5,"Medio","Basso"))))</f>
      </c>
      <c r="J110" s="5"/>
      <c r="K110" s="6"/>
      <c r="L110" s="6"/>
      <c r="M110" s="5"/>
      <c r="N110" s="8"/>
      <c r="O110" s="11">
        <f>IF(AND(B110&lt;&gt;"",ISNUMBER(N110),M110&lt;&gt;"Chiuso",M110&lt;&gt;"Occorso",N110&lt;TODAY()),"Scaduta","")</f>
      </c>
    </row>
    <row r="111">
      <c r="A111" s="13">
        <f>IF(B111="","","R-"&amp;(ROW()-5))</f>
      </c>
      <c r="B111" s="6"/>
      <c r="C111" s="6"/>
      <c r="D111" s="5"/>
      <c r="E111" s="5"/>
      <c r="F111" s="7"/>
      <c r="G111" s="7"/>
      <c r="H111" s="11">
        <f>IF(OR(F111="",G111=""),"",F111*G111)</f>
      </c>
      <c r="I111" s="11">
        <f>IF(H111="","",IF(H111&gt;=15,"Critico",IF(H111&gt;=10,"Alto",IF(H111&gt;=5,"Medio","Basso"))))</f>
      </c>
      <c r="J111" s="5"/>
      <c r="K111" s="6"/>
      <c r="L111" s="6"/>
      <c r="M111" s="5"/>
      <c r="N111" s="8"/>
      <c r="O111" s="11">
        <f>IF(AND(B111&lt;&gt;"",ISNUMBER(N111),M111&lt;&gt;"Chiuso",M111&lt;&gt;"Occorso",N111&lt;TODAY()),"Scaduta","")</f>
      </c>
    </row>
    <row r="112">
      <c r="A112" s="13">
        <f>IF(B112="","","R-"&amp;(ROW()-5))</f>
      </c>
      <c r="B112" s="6"/>
      <c r="C112" s="6"/>
      <c r="D112" s="5"/>
      <c r="E112" s="5"/>
      <c r="F112" s="7"/>
      <c r="G112" s="7"/>
      <c r="H112" s="11">
        <f>IF(OR(F112="",G112=""),"",F112*G112)</f>
      </c>
      <c r="I112" s="11">
        <f>IF(H112="","",IF(H112&gt;=15,"Critico",IF(H112&gt;=10,"Alto",IF(H112&gt;=5,"Medio","Basso"))))</f>
      </c>
      <c r="J112" s="5"/>
      <c r="K112" s="6"/>
      <c r="L112" s="6"/>
      <c r="M112" s="5"/>
      <c r="N112" s="8"/>
      <c r="O112" s="11">
        <f>IF(AND(B112&lt;&gt;"",ISNUMBER(N112),M112&lt;&gt;"Chiuso",M112&lt;&gt;"Occorso",N112&lt;TODAY()),"Scaduta","")</f>
      </c>
    </row>
    <row r="113">
      <c r="A113" s="13">
        <f>IF(B113="","","R-"&amp;(ROW()-5))</f>
      </c>
      <c r="B113" s="6"/>
      <c r="C113" s="6"/>
      <c r="D113" s="5"/>
      <c r="E113" s="5"/>
      <c r="F113" s="7"/>
      <c r="G113" s="7"/>
      <c r="H113" s="11">
        <f>IF(OR(F113="",G113=""),"",F113*G113)</f>
      </c>
      <c r="I113" s="11">
        <f>IF(H113="","",IF(H113&gt;=15,"Critico",IF(H113&gt;=10,"Alto",IF(H113&gt;=5,"Medio","Basso"))))</f>
      </c>
      <c r="J113" s="5"/>
      <c r="K113" s="6"/>
      <c r="L113" s="6"/>
      <c r="M113" s="5"/>
      <c r="N113" s="8"/>
      <c r="O113" s="11">
        <f>IF(AND(B113&lt;&gt;"",ISNUMBER(N113),M113&lt;&gt;"Chiuso",M113&lt;&gt;"Occorso",N113&lt;TODAY()),"Scaduta","")</f>
      </c>
    </row>
    <row r="114">
      <c r="A114" s="13">
        <f>IF(B114="","","R-"&amp;(ROW()-5))</f>
      </c>
      <c r="B114" s="6"/>
      <c r="C114" s="6"/>
      <c r="D114" s="5"/>
      <c r="E114" s="5"/>
      <c r="F114" s="7"/>
      <c r="G114" s="7"/>
      <c r="H114" s="11">
        <f>IF(OR(F114="",G114=""),"",F114*G114)</f>
      </c>
      <c r="I114" s="11">
        <f>IF(H114="","",IF(H114&gt;=15,"Critico",IF(H114&gt;=10,"Alto",IF(H114&gt;=5,"Medio","Basso"))))</f>
      </c>
      <c r="J114" s="5"/>
      <c r="K114" s="6"/>
      <c r="L114" s="6"/>
      <c r="M114" s="5"/>
      <c r="N114" s="8"/>
      <c r="O114" s="11">
        <f>IF(AND(B114&lt;&gt;"",ISNUMBER(N114),M114&lt;&gt;"Chiuso",M114&lt;&gt;"Occorso",N114&lt;TODAY()),"Scaduta","")</f>
      </c>
    </row>
    <row r="115">
      <c r="A115" s="13">
        <f>IF(B115="","","R-"&amp;(ROW()-5))</f>
      </c>
      <c r="B115" s="6"/>
      <c r="C115" s="6"/>
      <c r="D115" s="5"/>
      <c r="E115" s="5"/>
      <c r="F115" s="7"/>
      <c r="G115" s="7"/>
      <c r="H115" s="11">
        <f>IF(OR(F115="",G115=""),"",F115*G115)</f>
      </c>
      <c r="I115" s="11">
        <f>IF(H115="","",IF(H115&gt;=15,"Critico",IF(H115&gt;=10,"Alto",IF(H115&gt;=5,"Medio","Basso"))))</f>
      </c>
      <c r="J115" s="5"/>
      <c r="K115" s="6"/>
      <c r="L115" s="6"/>
      <c r="M115" s="5"/>
      <c r="N115" s="8"/>
      <c r="O115" s="11">
        <f>IF(AND(B115&lt;&gt;"",ISNUMBER(N115),M115&lt;&gt;"Chiuso",M115&lt;&gt;"Occorso",N115&lt;TODAY()),"Scaduta","")</f>
      </c>
    </row>
    <row r="116">
      <c r="A116" s="13">
        <f>IF(B116="","","R-"&amp;(ROW()-5))</f>
      </c>
      <c r="B116" s="6"/>
      <c r="C116" s="6"/>
      <c r="D116" s="5"/>
      <c r="E116" s="5"/>
      <c r="F116" s="7"/>
      <c r="G116" s="7"/>
      <c r="H116" s="11">
        <f>IF(OR(F116="",G116=""),"",F116*G116)</f>
      </c>
      <c r="I116" s="11">
        <f>IF(H116="","",IF(H116&gt;=15,"Critico",IF(H116&gt;=10,"Alto",IF(H116&gt;=5,"Medio","Basso"))))</f>
      </c>
      <c r="J116" s="5"/>
      <c r="K116" s="6"/>
      <c r="L116" s="6"/>
      <c r="M116" s="5"/>
      <c r="N116" s="8"/>
      <c r="O116" s="11">
        <f>IF(AND(B116&lt;&gt;"",ISNUMBER(N116),M116&lt;&gt;"Chiuso",M116&lt;&gt;"Occorso",N116&lt;TODAY()),"Scaduta","")</f>
      </c>
    </row>
    <row r="117">
      <c r="A117" s="13">
        <f>IF(B117="","","R-"&amp;(ROW()-5))</f>
      </c>
      <c r="B117" s="6"/>
      <c r="C117" s="6"/>
      <c r="D117" s="5"/>
      <c r="E117" s="5"/>
      <c r="F117" s="7"/>
      <c r="G117" s="7"/>
      <c r="H117" s="11">
        <f>IF(OR(F117="",G117=""),"",F117*G117)</f>
      </c>
      <c r="I117" s="11">
        <f>IF(H117="","",IF(H117&gt;=15,"Critico",IF(H117&gt;=10,"Alto",IF(H117&gt;=5,"Medio","Basso"))))</f>
      </c>
      <c r="J117" s="5"/>
      <c r="K117" s="6"/>
      <c r="L117" s="6"/>
      <c r="M117" s="5"/>
      <c r="N117" s="8"/>
      <c r="O117" s="11">
        <f>IF(AND(B117&lt;&gt;"",ISNUMBER(N117),M117&lt;&gt;"Chiuso",M117&lt;&gt;"Occorso",N117&lt;TODAY()),"Scaduta","")</f>
      </c>
    </row>
    <row r="118">
      <c r="A118" s="13">
        <f>IF(B118="","","R-"&amp;(ROW()-5))</f>
      </c>
      <c r="B118" s="6"/>
      <c r="C118" s="6"/>
      <c r="D118" s="5"/>
      <c r="E118" s="5"/>
      <c r="F118" s="7"/>
      <c r="G118" s="7"/>
      <c r="H118" s="11">
        <f>IF(OR(F118="",G118=""),"",F118*G118)</f>
      </c>
      <c r="I118" s="11">
        <f>IF(H118="","",IF(H118&gt;=15,"Critico",IF(H118&gt;=10,"Alto",IF(H118&gt;=5,"Medio","Basso"))))</f>
      </c>
      <c r="J118" s="5"/>
      <c r="K118" s="6"/>
      <c r="L118" s="6"/>
      <c r="M118" s="5"/>
      <c r="N118" s="8"/>
      <c r="O118" s="11">
        <f>IF(AND(B118&lt;&gt;"",ISNUMBER(N118),M118&lt;&gt;"Chiuso",M118&lt;&gt;"Occorso",N118&lt;TODAY()),"Scaduta","")</f>
      </c>
    </row>
    <row r="119">
      <c r="A119" s="13">
        <f>IF(B119="","","R-"&amp;(ROW()-5))</f>
      </c>
      <c r="B119" s="6"/>
      <c r="C119" s="6"/>
      <c r="D119" s="5"/>
      <c r="E119" s="5"/>
      <c r="F119" s="7"/>
      <c r="G119" s="7"/>
      <c r="H119" s="11">
        <f>IF(OR(F119="",G119=""),"",F119*G119)</f>
      </c>
      <c r="I119" s="11">
        <f>IF(H119="","",IF(H119&gt;=15,"Critico",IF(H119&gt;=10,"Alto",IF(H119&gt;=5,"Medio","Basso"))))</f>
      </c>
      <c r="J119" s="5"/>
      <c r="K119" s="6"/>
      <c r="L119" s="6"/>
      <c r="M119" s="5"/>
      <c r="N119" s="8"/>
      <c r="O119" s="11">
        <f>IF(AND(B119&lt;&gt;"",ISNUMBER(N119),M119&lt;&gt;"Chiuso",M119&lt;&gt;"Occorso",N119&lt;TODAY()),"Scaduta","")</f>
      </c>
    </row>
    <row r="120">
      <c r="A120" s="13">
        <f>IF(B120="","","R-"&amp;(ROW()-5))</f>
      </c>
      <c r="B120" s="6"/>
      <c r="C120" s="6"/>
      <c r="D120" s="5"/>
      <c r="E120" s="5"/>
      <c r="F120" s="7"/>
      <c r="G120" s="7"/>
      <c r="H120" s="11">
        <f>IF(OR(F120="",G120=""),"",F120*G120)</f>
      </c>
      <c r="I120" s="11">
        <f>IF(H120="","",IF(H120&gt;=15,"Critico",IF(H120&gt;=10,"Alto",IF(H120&gt;=5,"Medio","Basso"))))</f>
      </c>
      <c r="J120" s="5"/>
      <c r="K120" s="6"/>
      <c r="L120" s="6"/>
      <c r="M120" s="5"/>
      <c r="N120" s="8"/>
      <c r="O120" s="11">
        <f>IF(AND(B120&lt;&gt;"",ISNUMBER(N120),M120&lt;&gt;"Chiuso",M120&lt;&gt;"Occorso",N120&lt;TODAY()),"Scaduta","")</f>
      </c>
    </row>
    <row r="121">
      <c r="A121" s="13">
        <f>IF(B121="","","R-"&amp;(ROW()-5))</f>
      </c>
      <c r="B121" s="6"/>
      <c r="C121" s="6"/>
      <c r="D121" s="5"/>
      <c r="E121" s="5"/>
      <c r="F121" s="7"/>
      <c r="G121" s="7"/>
      <c r="H121" s="11">
        <f>IF(OR(F121="",G121=""),"",F121*G121)</f>
      </c>
      <c r="I121" s="11">
        <f>IF(H121="","",IF(H121&gt;=15,"Critico",IF(H121&gt;=10,"Alto",IF(H121&gt;=5,"Medio","Basso"))))</f>
      </c>
      <c r="J121" s="5"/>
      <c r="K121" s="6"/>
      <c r="L121" s="6"/>
      <c r="M121" s="5"/>
      <c r="N121" s="8"/>
      <c r="O121" s="11">
        <f>IF(AND(B121&lt;&gt;"",ISNUMBER(N121),M121&lt;&gt;"Chiuso",M121&lt;&gt;"Occorso",N121&lt;TODAY()),"Scaduta","")</f>
      </c>
    </row>
    <row r="122">
      <c r="A122" s="13">
        <f>IF(B122="","","R-"&amp;(ROW()-5))</f>
      </c>
      <c r="B122" s="6"/>
      <c r="C122" s="6"/>
      <c r="D122" s="5"/>
      <c r="E122" s="5"/>
      <c r="F122" s="7"/>
      <c r="G122" s="7"/>
      <c r="H122" s="11">
        <f>IF(OR(F122="",G122=""),"",F122*G122)</f>
      </c>
      <c r="I122" s="11">
        <f>IF(H122="","",IF(H122&gt;=15,"Critico",IF(H122&gt;=10,"Alto",IF(H122&gt;=5,"Medio","Basso"))))</f>
      </c>
      <c r="J122" s="5"/>
      <c r="K122" s="6"/>
      <c r="L122" s="6"/>
      <c r="M122" s="5"/>
      <c r="N122" s="8"/>
      <c r="O122" s="11">
        <f>IF(AND(B122&lt;&gt;"",ISNUMBER(N122),M122&lt;&gt;"Chiuso",M122&lt;&gt;"Occorso",N122&lt;TODAY()),"Scaduta","")</f>
      </c>
    </row>
    <row r="123">
      <c r="A123" s="13">
        <f>IF(B123="","","R-"&amp;(ROW()-5))</f>
      </c>
      <c r="B123" s="6"/>
      <c r="C123" s="6"/>
      <c r="D123" s="5"/>
      <c r="E123" s="5"/>
      <c r="F123" s="7"/>
      <c r="G123" s="7"/>
      <c r="H123" s="11">
        <f>IF(OR(F123="",G123=""),"",F123*G123)</f>
      </c>
      <c r="I123" s="11">
        <f>IF(H123="","",IF(H123&gt;=15,"Critico",IF(H123&gt;=10,"Alto",IF(H123&gt;=5,"Medio","Basso"))))</f>
      </c>
      <c r="J123" s="5"/>
      <c r="K123" s="6"/>
      <c r="L123" s="6"/>
      <c r="M123" s="5"/>
      <c r="N123" s="8"/>
      <c r="O123" s="11">
        <f>IF(AND(B123&lt;&gt;"",ISNUMBER(N123),M123&lt;&gt;"Chiuso",M123&lt;&gt;"Occorso",N123&lt;TODAY()),"Scaduta","")</f>
      </c>
    </row>
    <row r="124">
      <c r="A124" s="13">
        <f>IF(B124="","","R-"&amp;(ROW()-5))</f>
      </c>
      <c r="B124" s="6"/>
      <c r="C124" s="6"/>
      <c r="D124" s="5"/>
      <c r="E124" s="5"/>
      <c r="F124" s="7"/>
      <c r="G124" s="7"/>
      <c r="H124" s="11">
        <f>IF(OR(F124="",G124=""),"",F124*G124)</f>
      </c>
      <c r="I124" s="11">
        <f>IF(H124="","",IF(H124&gt;=15,"Critico",IF(H124&gt;=10,"Alto",IF(H124&gt;=5,"Medio","Basso"))))</f>
      </c>
      <c r="J124" s="5"/>
      <c r="K124" s="6"/>
      <c r="L124" s="6"/>
      <c r="M124" s="5"/>
      <c r="N124" s="8"/>
      <c r="O124" s="11">
        <f>IF(AND(B124&lt;&gt;"",ISNUMBER(N124),M124&lt;&gt;"Chiuso",M124&lt;&gt;"Occorso",N124&lt;TODAY()),"Scaduta","")</f>
      </c>
    </row>
    <row r="125">
      <c r="A125" s="13">
        <f>IF(B125="","","R-"&amp;(ROW()-5))</f>
      </c>
      <c r="B125" s="6"/>
      <c r="C125" s="6"/>
      <c r="D125" s="5"/>
      <c r="E125" s="5"/>
      <c r="F125" s="7"/>
      <c r="G125" s="7"/>
      <c r="H125" s="11">
        <f>IF(OR(F125="",G125=""),"",F125*G125)</f>
      </c>
      <c r="I125" s="11">
        <f>IF(H125="","",IF(H125&gt;=15,"Critico",IF(H125&gt;=10,"Alto",IF(H125&gt;=5,"Medio","Basso"))))</f>
      </c>
      <c r="J125" s="5"/>
      <c r="K125" s="6"/>
      <c r="L125" s="6"/>
      <c r="M125" s="5"/>
      <c r="N125" s="8"/>
      <c r="O125" s="11">
        <f>IF(AND(B125&lt;&gt;"",ISNUMBER(N125),M125&lt;&gt;"Chiuso",M125&lt;&gt;"Occorso",N125&lt;TODAY()),"Scaduta","")</f>
      </c>
    </row>
    <row r="126">
      <c r="A126" s="13">
        <f>IF(B126="","","R-"&amp;(ROW()-5))</f>
      </c>
      <c r="B126" s="6"/>
      <c r="C126" s="6"/>
      <c r="D126" s="5"/>
      <c r="E126" s="5"/>
      <c r="F126" s="7"/>
      <c r="G126" s="7"/>
      <c r="H126" s="11">
        <f>IF(OR(F126="",G126=""),"",F126*G126)</f>
      </c>
      <c r="I126" s="11">
        <f>IF(H126="","",IF(H126&gt;=15,"Critico",IF(H126&gt;=10,"Alto",IF(H126&gt;=5,"Medio","Basso"))))</f>
      </c>
      <c r="J126" s="5"/>
      <c r="K126" s="6"/>
      <c r="L126" s="6"/>
      <c r="M126" s="5"/>
      <c r="N126" s="8"/>
      <c r="O126" s="11">
        <f>IF(AND(B126&lt;&gt;"",ISNUMBER(N126),M126&lt;&gt;"Chiuso",M126&lt;&gt;"Occorso",N126&lt;TODAY()),"Scaduta","")</f>
      </c>
    </row>
    <row r="127">
      <c r="A127" s="13">
        <f>IF(B127="","","R-"&amp;(ROW()-5))</f>
      </c>
      <c r="B127" s="6"/>
      <c r="C127" s="6"/>
      <c r="D127" s="5"/>
      <c r="E127" s="5"/>
      <c r="F127" s="7"/>
      <c r="G127" s="7"/>
      <c r="H127" s="11">
        <f>IF(OR(F127="",G127=""),"",F127*G127)</f>
      </c>
      <c r="I127" s="11">
        <f>IF(H127="","",IF(H127&gt;=15,"Critico",IF(H127&gt;=10,"Alto",IF(H127&gt;=5,"Medio","Basso"))))</f>
      </c>
      <c r="J127" s="5"/>
      <c r="K127" s="6"/>
      <c r="L127" s="6"/>
      <c r="M127" s="5"/>
      <c r="N127" s="8"/>
      <c r="O127" s="11">
        <f>IF(AND(B127&lt;&gt;"",ISNUMBER(N127),M127&lt;&gt;"Chiuso",M127&lt;&gt;"Occorso",N127&lt;TODAY()),"Scaduta","")</f>
      </c>
    </row>
    <row r="128">
      <c r="A128" s="13">
        <f>IF(B128="","","R-"&amp;(ROW()-5))</f>
      </c>
      <c r="B128" s="6"/>
      <c r="C128" s="6"/>
      <c r="D128" s="5"/>
      <c r="E128" s="5"/>
      <c r="F128" s="7"/>
      <c r="G128" s="7"/>
      <c r="H128" s="11">
        <f>IF(OR(F128="",G128=""),"",F128*G128)</f>
      </c>
      <c r="I128" s="11">
        <f>IF(H128="","",IF(H128&gt;=15,"Critico",IF(H128&gt;=10,"Alto",IF(H128&gt;=5,"Medio","Basso"))))</f>
      </c>
      <c r="J128" s="5"/>
      <c r="K128" s="6"/>
      <c r="L128" s="6"/>
      <c r="M128" s="5"/>
      <c r="N128" s="8"/>
      <c r="O128" s="11">
        <f>IF(AND(B128&lt;&gt;"",ISNUMBER(N128),M128&lt;&gt;"Chiuso",M128&lt;&gt;"Occorso",N128&lt;TODAY()),"Scaduta","")</f>
      </c>
    </row>
    <row r="129">
      <c r="A129" s="13">
        <f>IF(B129="","","R-"&amp;(ROW()-5))</f>
      </c>
      <c r="B129" s="6"/>
      <c r="C129" s="6"/>
      <c r="D129" s="5"/>
      <c r="E129" s="5"/>
      <c r="F129" s="7"/>
      <c r="G129" s="7"/>
      <c r="H129" s="11">
        <f>IF(OR(F129="",G129=""),"",F129*G129)</f>
      </c>
      <c r="I129" s="11">
        <f>IF(H129="","",IF(H129&gt;=15,"Critico",IF(H129&gt;=10,"Alto",IF(H129&gt;=5,"Medio","Basso"))))</f>
      </c>
      <c r="J129" s="5"/>
      <c r="K129" s="6"/>
      <c r="L129" s="6"/>
      <c r="M129" s="5"/>
      <c r="N129" s="8"/>
      <c r="O129" s="11">
        <f>IF(AND(B129&lt;&gt;"",ISNUMBER(N129),M129&lt;&gt;"Chiuso",M129&lt;&gt;"Occorso",N129&lt;TODAY()),"Scaduta","")</f>
      </c>
    </row>
    <row r="130">
      <c r="A130" s="13">
        <f>IF(B130="","","R-"&amp;(ROW()-5))</f>
      </c>
      <c r="B130" s="6"/>
      <c r="C130" s="6"/>
      <c r="D130" s="5"/>
      <c r="E130" s="5"/>
      <c r="F130" s="7"/>
      <c r="G130" s="7"/>
      <c r="H130" s="11">
        <f>IF(OR(F130="",G130=""),"",F130*G130)</f>
      </c>
      <c r="I130" s="11">
        <f>IF(H130="","",IF(H130&gt;=15,"Critico",IF(H130&gt;=10,"Alto",IF(H130&gt;=5,"Medio","Basso"))))</f>
      </c>
      <c r="J130" s="5"/>
      <c r="K130" s="6"/>
      <c r="L130" s="6"/>
      <c r="M130" s="5"/>
      <c r="N130" s="8"/>
      <c r="O130" s="11">
        <f>IF(AND(B130&lt;&gt;"",ISNUMBER(N130),M130&lt;&gt;"Chiuso",M130&lt;&gt;"Occorso",N130&lt;TODAY()),"Scaduta","")</f>
      </c>
    </row>
    <row r="131">
      <c r="A131" s="13">
        <f>IF(B131="","","R-"&amp;(ROW()-5))</f>
      </c>
      <c r="B131" s="6"/>
      <c r="C131" s="6"/>
      <c r="D131" s="5"/>
      <c r="E131" s="5"/>
      <c r="F131" s="7"/>
      <c r="G131" s="7"/>
      <c r="H131" s="11">
        <f>IF(OR(F131="",G131=""),"",F131*G131)</f>
      </c>
      <c r="I131" s="11">
        <f>IF(H131="","",IF(H131&gt;=15,"Critico",IF(H131&gt;=10,"Alto",IF(H131&gt;=5,"Medio","Basso"))))</f>
      </c>
      <c r="J131" s="5"/>
      <c r="K131" s="6"/>
      <c r="L131" s="6"/>
      <c r="M131" s="5"/>
      <c r="N131" s="8"/>
      <c r="O131" s="11">
        <f>IF(AND(B131&lt;&gt;"",ISNUMBER(N131),M131&lt;&gt;"Chiuso",M131&lt;&gt;"Occorso",N131&lt;TODAY()),"Scaduta","")</f>
      </c>
    </row>
    <row r="132">
      <c r="A132" s="13">
        <f>IF(B132="","","R-"&amp;(ROW()-5))</f>
      </c>
      <c r="B132" s="6"/>
      <c r="C132" s="6"/>
      <c r="D132" s="5"/>
      <c r="E132" s="5"/>
      <c r="F132" s="7"/>
      <c r="G132" s="7"/>
      <c r="H132" s="11">
        <f>IF(OR(F132="",G132=""),"",F132*G132)</f>
      </c>
      <c r="I132" s="11">
        <f>IF(H132="","",IF(H132&gt;=15,"Critico",IF(H132&gt;=10,"Alto",IF(H132&gt;=5,"Medio","Basso"))))</f>
      </c>
      <c r="J132" s="5"/>
      <c r="K132" s="6"/>
      <c r="L132" s="6"/>
      <c r="M132" s="5"/>
      <c r="N132" s="8"/>
      <c r="O132" s="11">
        <f>IF(AND(B132&lt;&gt;"",ISNUMBER(N132),M132&lt;&gt;"Chiuso",M132&lt;&gt;"Occorso",N132&lt;TODAY()),"Scaduta","")</f>
      </c>
    </row>
    <row r="133">
      <c r="A133" s="13">
        <f>IF(B133="","","R-"&amp;(ROW()-5))</f>
      </c>
      <c r="B133" s="6"/>
      <c r="C133" s="6"/>
      <c r="D133" s="5"/>
      <c r="E133" s="5"/>
      <c r="F133" s="7"/>
      <c r="G133" s="7"/>
      <c r="H133" s="11">
        <f>IF(OR(F133="",G133=""),"",F133*G133)</f>
      </c>
      <c r="I133" s="11">
        <f>IF(H133="","",IF(H133&gt;=15,"Critico",IF(H133&gt;=10,"Alto",IF(H133&gt;=5,"Medio","Basso"))))</f>
      </c>
      <c r="J133" s="5"/>
      <c r="K133" s="6"/>
      <c r="L133" s="6"/>
      <c r="M133" s="5"/>
      <c r="N133" s="8"/>
      <c r="O133" s="11">
        <f>IF(AND(B133&lt;&gt;"",ISNUMBER(N133),M133&lt;&gt;"Chiuso",M133&lt;&gt;"Occorso",N133&lt;TODAY()),"Scaduta","")</f>
      </c>
    </row>
    <row r="134">
      <c r="A134" s="13">
        <f>IF(B134="","","R-"&amp;(ROW()-5))</f>
      </c>
      <c r="B134" s="6"/>
      <c r="C134" s="6"/>
      <c r="D134" s="5"/>
      <c r="E134" s="5"/>
      <c r="F134" s="7"/>
      <c r="G134" s="7"/>
      <c r="H134" s="11">
        <f>IF(OR(F134="",G134=""),"",F134*G134)</f>
      </c>
      <c r="I134" s="11">
        <f>IF(H134="","",IF(H134&gt;=15,"Critico",IF(H134&gt;=10,"Alto",IF(H134&gt;=5,"Medio","Basso"))))</f>
      </c>
      <c r="J134" s="5"/>
      <c r="K134" s="6"/>
      <c r="L134" s="6"/>
      <c r="M134" s="5"/>
      <c r="N134" s="8"/>
      <c r="O134" s="11">
        <f>IF(AND(B134&lt;&gt;"",ISNUMBER(N134),M134&lt;&gt;"Chiuso",M134&lt;&gt;"Occorso",N134&lt;TODAY()),"Scaduta","")</f>
      </c>
    </row>
    <row r="135">
      <c r="A135" s="13">
        <f>IF(B135="","","R-"&amp;(ROW()-5))</f>
      </c>
      <c r="B135" s="6"/>
      <c r="C135" s="6"/>
      <c r="D135" s="5"/>
      <c r="E135" s="5"/>
      <c r="F135" s="7"/>
      <c r="G135" s="7"/>
      <c r="H135" s="11">
        <f>IF(OR(F135="",G135=""),"",F135*G135)</f>
      </c>
      <c r="I135" s="11">
        <f>IF(H135="","",IF(H135&gt;=15,"Critico",IF(H135&gt;=10,"Alto",IF(H135&gt;=5,"Medio","Basso"))))</f>
      </c>
      <c r="J135" s="5"/>
      <c r="K135" s="6"/>
      <c r="L135" s="6"/>
      <c r="M135" s="5"/>
      <c r="N135" s="8"/>
      <c r="O135" s="11">
        <f>IF(AND(B135&lt;&gt;"",ISNUMBER(N135),M135&lt;&gt;"Chiuso",M135&lt;&gt;"Occorso",N135&lt;TODAY()),"Scaduta","")</f>
      </c>
    </row>
    <row r="136">
      <c r="A136" s="13">
        <f>IF(B136="","","R-"&amp;(ROW()-5))</f>
      </c>
      <c r="B136" s="6"/>
      <c r="C136" s="6"/>
      <c r="D136" s="5"/>
      <c r="E136" s="5"/>
      <c r="F136" s="7"/>
      <c r="G136" s="7"/>
      <c r="H136" s="11">
        <f>IF(OR(F136="",G136=""),"",F136*G136)</f>
      </c>
      <c r="I136" s="11">
        <f>IF(H136="","",IF(H136&gt;=15,"Critico",IF(H136&gt;=10,"Alto",IF(H136&gt;=5,"Medio","Basso"))))</f>
      </c>
      <c r="J136" s="5"/>
      <c r="K136" s="6"/>
      <c r="L136" s="6"/>
      <c r="M136" s="5"/>
      <c r="N136" s="8"/>
      <c r="O136" s="11">
        <f>IF(AND(B136&lt;&gt;"",ISNUMBER(N136),M136&lt;&gt;"Chiuso",M136&lt;&gt;"Occorso",N136&lt;TODAY()),"Scaduta","")</f>
      </c>
    </row>
    <row r="137">
      <c r="A137" s="13">
        <f>IF(B137="","","R-"&amp;(ROW()-5))</f>
      </c>
      <c r="B137" s="6"/>
      <c r="C137" s="6"/>
      <c r="D137" s="5"/>
      <c r="E137" s="5"/>
      <c r="F137" s="7"/>
      <c r="G137" s="7"/>
      <c r="H137" s="11">
        <f>IF(OR(F137="",G137=""),"",F137*G137)</f>
      </c>
      <c r="I137" s="11">
        <f>IF(H137="","",IF(H137&gt;=15,"Critico",IF(H137&gt;=10,"Alto",IF(H137&gt;=5,"Medio","Basso"))))</f>
      </c>
      <c r="J137" s="5"/>
      <c r="K137" s="6"/>
      <c r="L137" s="6"/>
      <c r="M137" s="5"/>
      <c r="N137" s="8"/>
      <c r="O137" s="11">
        <f>IF(AND(B137&lt;&gt;"",ISNUMBER(N137),M137&lt;&gt;"Chiuso",M137&lt;&gt;"Occorso",N137&lt;TODAY()),"Scaduta","")</f>
      </c>
    </row>
    <row r="138">
      <c r="A138" s="13">
        <f>IF(B138="","","R-"&amp;(ROW()-5))</f>
      </c>
      <c r="B138" s="6"/>
      <c r="C138" s="6"/>
      <c r="D138" s="5"/>
      <c r="E138" s="5"/>
      <c r="F138" s="7"/>
      <c r="G138" s="7"/>
      <c r="H138" s="11">
        <f>IF(OR(F138="",G138=""),"",F138*G138)</f>
      </c>
      <c r="I138" s="11">
        <f>IF(H138="","",IF(H138&gt;=15,"Critico",IF(H138&gt;=10,"Alto",IF(H138&gt;=5,"Medio","Basso"))))</f>
      </c>
      <c r="J138" s="5"/>
      <c r="K138" s="6"/>
      <c r="L138" s="6"/>
      <c r="M138" s="5"/>
      <c r="N138" s="8"/>
      <c r="O138" s="11">
        <f>IF(AND(B138&lt;&gt;"",ISNUMBER(N138),M138&lt;&gt;"Chiuso",M138&lt;&gt;"Occorso",N138&lt;TODAY()),"Scaduta","")</f>
      </c>
    </row>
    <row r="139">
      <c r="A139" s="13">
        <f>IF(B139="","","R-"&amp;(ROW()-5))</f>
      </c>
      <c r="B139" s="6"/>
      <c r="C139" s="6"/>
      <c r="D139" s="5"/>
      <c r="E139" s="5"/>
      <c r="F139" s="7"/>
      <c r="G139" s="7"/>
      <c r="H139" s="11">
        <f>IF(OR(F139="",G139=""),"",F139*G139)</f>
      </c>
      <c r="I139" s="11">
        <f>IF(H139="","",IF(H139&gt;=15,"Critico",IF(H139&gt;=10,"Alto",IF(H139&gt;=5,"Medio","Basso"))))</f>
      </c>
      <c r="J139" s="5"/>
      <c r="K139" s="6"/>
      <c r="L139" s="6"/>
      <c r="M139" s="5"/>
      <c r="N139" s="8"/>
      <c r="O139" s="11">
        <f>IF(AND(B139&lt;&gt;"",ISNUMBER(N139),M139&lt;&gt;"Chiuso",M139&lt;&gt;"Occorso",N139&lt;TODAY()),"Scaduta","")</f>
      </c>
    </row>
    <row r="140">
      <c r="A140" s="13">
        <f>IF(B140="","","R-"&amp;(ROW()-5))</f>
      </c>
      <c r="B140" s="6"/>
      <c r="C140" s="6"/>
      <c r="D140" s="5"/>
      <c r="E140" s="5"/>
      <c r="F140" s="7"/>
      <c r="G140" s="7"/>
      <c r="H140" s="11">
        <f>IF(OR(F140="",G140=""),"",F140*G140)</f>
      </c>
      <c r="I140" s="11">
        <f>IF(H140="","",IF(H140&gt;=15,"Critico",IF(H140&gt;=10,"Alto",IF(H140&gt;=5,"Medio","Basso"))))</f>
      </c>
      <c r="J140" s="5"/>
      <c r="K140" s="6"/>
      <c r="L140" s="6"/>
      <c r="M140" s="5"/>
      <c r="N140" s="8"/>
      <c r="O140" s="11">
        <f>IF(AND(B140&lt;&gt;"",ISNUMBER(N140),M140&lt;&gt;"Chiuso",M140&lt;&gt;"Occorso",N140&lt;TODAY()),"Scaduta","")</f>
      </c>
    </row>
    <row r="141">
      <c r="A141" s="13">
        <f>IF(B141="","","R-"&amp;(ROW()-5))</f>
      </c>
      <c r="B141" s="6"/>
      <c r="C141" s="6"/>
      <c r="D141" s="5"/>
      <c r="E141" s="5"/>
      <c r="F141" s="7"/>
      <c r="G141" s="7"/>
      <c r="H141" s="11">
        <f>IF(OR(F141="",G141=""),"",F141*G141)</f>
      </c>
      <c r="I141" s="11">
        <f>IF(H141="","",IF(H141&gt;=15,"Critico",IF(H141&gt;=10,"Alto",IF(H141&gt;=5,"Medio","Basso"))))</f>
      </c>
      <c r="J141" s="5"/>
      <c r="K141" s="6"/>
      <c r="L141" s="6"/>
      <c r="M141" s="5"/>
      <c r="N141" s="8"/>
      <c r="O141" s="11">
        <f>IF(AND(B141&lt;&gt;"",ISNUMBER(N141),M141&lt;&gt;"Chiuso",M141&lt;&gt;"Occorso",N141&lt;TODAY()),"Scaduta","")</f>
      </c>
    </row>
    <row r="142">
      <c r="A142" s="13">
        <f>IF(B142="","","R-"&amp;(ROW()-5))</f>
      </c>
      <c r="B142" s="6"/>
      <c r="C142" s="6"/>
      <c r="D142" s="5"/>
      <c r="E142" s="5"/>
      <c r="F142" s="7"/>
      <c r="G142" s="7"/>
      <c r="H142" s="11">
        <f>IF(OR(F142="",G142=""),"",F142*G142)</f>
      </c>
      <c r="I142" s="11">
        <f>IF(H142="","",IF(H142&gt;=15,"Critico",IF(H142&gt;=10,"Alto",IF(H142&gt;=5,"Medio","Basso"))))</f>
      </c>
      <c r="J142" s="5"/>
      <c r="K142" s="6"/>
      <c r="L142" s="6"/>
      <c r="M142" s="5"/>
      <c r="N142" s="8"/>
      <c r="O142" s="11">
        <f>IF(AND(B142&lt;&gt;"",ISNUMBER(N142),M142&lt;&gt;"Chiuso",M142&lt;&gt;"Occorso",N142&lt;TODAY()),"Scaduta","")</f>
      </c>
    </row>
    <row r="143">
      <c r="A143" s="13">
        <f>IF(B143="","","R-"&amp;(ROW()-5))</f>
      </c>
      <c r="B143" s="6"/>
      <c r="C143" s="6"/>
      <c r="D143" s="5"/>
      <c r="E143" s="5"/>
      <c r="F143" s="7"/>
      <c r="G143" s="7"/>
      <c r="H143" s="11">
        <f>IF(OR(F143="",G143=""),"",F143*G143)</f>
      </c>
      <c r="I143" s="11">
        <f>IF(H143="","",IF(H143&gt;=15,"Critico",IF(H143&gt;=10,"Alto",IF(H143&gt;=5,"Medio","Basso"))))</f>
      </c>
      <c r="J143" s="5"/>
      <c r="K143" s="6"/>
      <c r="L143" s="6"/>
      <c r="M143" s="5"/>
      <c r="N143" s="8"/>
      <c r="O143" s="11">
        <f>IF(AND(B143&lt;&gt;"",ISNUMBER(N143),M143&lt;&gt;"Chiuso",M143&lt;&gt;"Occorso",N143&lt;TODAY()),"Scaduta","")</f>
      </c>
    </row>
    <row r="144">
      <c r="A144" s="13">
        <f>IF(B144="","","R-"&amp;(ROW()-5))</f>
      </c>
      <c r="B144" s="6"/>
      <c r="C144" s="6"/>
      <c r="D144" s="5"/>
      <c r="E144" s="5"/>
      <c r="F144" s="7"/>
      <c r="G144" s="7"/>
      <c r="H144" s="11">
        <f>IF(OR(F144="",G144=""),"",F144*G144)</f>
      </c>
      <c r="I144" s="11">
        <f>IF(H144="","",IF(H144&gt;=15,"Critico",IF(H144&gt;=10,"Alto",IF(H144&gt;=5,"Medio","Basso"))))</f>
      </c>
      <c r="J144" s="5"/>
      <c r="K144" s="6"/>
      <c r="L144" s="6"/>
      <c r="M144" s="5"/>
      <c r="N144" s="8"/>
      <c r="O144" s="11">
        <f>IF(AND(B144&lt;&gt;"",ISNUMBER(N144),M144&lt;&gt;"Chiuso",M144&lt;&gt;"Occorso",N144&lt;TODAY()),"Scaduta","")</f>
      </c>
    </row>
    <row r="145">
      <c r="A145" s="13">
        <f>IF(B145="","","R-"&amp;(ROW()-5))</f>
      </c>
      <c r="B145" s="6"/>
      <c r="C145" s="6"/>
      <c r="D145" s="5"/>
      <c r="E145" s="5"/>
      <c r="F145" s="7"/>
      <c r="G145" s="7"/>
      <c r="H145" s="11">
        <f>IF(OR(F145="",G145=""),"",F145*G145)</f>
      </c>
      <c r="I145" s="11">
        <f>IF(H145="","",IF(H145&gt;=15,"Critico",IF(H145&gt;=10,"Alto",IF(H145&gt;=5,"Medio","Basso"))))</f>
      </c>
      <c r="J145" s="5"/>
      <c r="K145" s="6"/>
      <c r="L145" s="6"/>
      <c r="M145" s="5"/>
      <c r="N145" s="8"/>
      <c r="O145" s="11">
        <f>IF(AND(B145&lt;&gt;"",ISNUMBER(N145),M145&lt;&gt;"Chiuso",M145&lt;&gt;"Occorso",N145&lt;TODAY()),"Scaduta","")</f>
      </c>
    </row>
    <row r="146">
      <c r="A146" s="13">
        <f>IF(B146="","","R-"&amp;(ROW()-5))</f>
      </c>
      <c r="B146" s="6"/>
      <c r="C146" s="6"/>
      <c r="D146" s="5"/>
      <c r="E146" s="5"/>
      <c r="F146" s="7"/>
      <c r="G146" s="7"/>
      <c r="H146" s="11">
        <f>IF(OR(F146="",G146=""),"",F146*G146)</f>
      </c>
      <c r="I146" s="11">
        <f>IF(H146="","",IF(H146&gt;=15,"Critico",IF(H146&gt;=10,"Alto",IF(H146&gt;=5,"Medio","Basso"))))</f>
      </c>
      <c r="J146" s="5"/>
      <c r="K146" s="6"/>
      <c r="L146" s="6"/>
      <c r="M146" s="5"/>
      <c r="N146" s="8"/>
      <c r="O146" s="11">
        <f>IF(AND(B146&lt;&gt;"",ISNUMBER(N146),M146&lt;&gt;"Chiuso",M146&lt;&gt;"Occorso",N146&lt;TODAY()),"Scaduta","")</f>
      </c>
    </row>
    <row r="147">
      <c r="A147" s="13">
        <f>IF(B147="","","R-"&amp;(ROW()-5))</f>
      </c>
      <c r="B147" s="6"/>
      <c r="C147" s="6"/>
      <c r="D147" s="5"/>
      <c r="E147" s="5"/>
      <c r="F147" s="7"/>
      <c r="G147" s="7"/>
      <c r="H147" s="11">
        <f>IF(OR(F147="",G147=""),"",F147*G147)</f>
      </c>
      <c r="I147" s="11">
        <f>IF(H147="","",IF(H147&gt;=15,"Critico",IF(H147&gt;=10,"Alto",IF(H147&gt;=5,"Medio","Basso"))))</f>
      </c>
      <c r="J147" s="5"/>
      <c r="K147" s="6"/>
      <c r="L147" s="6"/>
      <c r="M147" s="5"/>
      <c r="N147" s="8"/>
      <c r="O147" s="11">
        <f>IF(AND(B147&lt;&gt;"",ISNUMBER(N147),M147&lt;&gt;"Chiuso",M147&lt;&gt;"Occorso",N147&lt;TODAY()),"Scaduta","")</f>
      </c>
    </row>
    <row r="148">
      <c r="A148" s="13">
        <f>IF(B148="","","R-"&amp;(ROW()-5))</f>
      </c>
      <c r="B148" s="6"/>
      <c r="C148" s="6"/>
      <c r="D148" s="5"/>
      <c r="E148" s="5"/>
      <c r="F148" s="7"/>
      <c r="G148" s="7"/>
      <c r="H148" s="11">
        <f>IF(OR(F148="",G148=""),"",F148*G148)</f>
      </c>
      <c r="I148" s="11">
        <f>IF(H148="","",IF(H148&gt;=15,"Critico",IF(H148&gt;=10,"Alto",IF(H148&gt;=5,"Medio","Basso"))))</f>
      </c>
      <c r="J148" s="5"/>
      <c r="K148" s="6"/>
      <c r="L148" s="6"/>
      <c r="M148" s="5"/>
      <c r="N148" s="8"/>
      <c r="O148" s="11">
        <f>IF(AND(B148&lt;&gt;"",ISNUMBER(N148),M148&lt;&gt;"Chiuso",M148&lt;&gt;"Occorso",N148&lt;TODAY()),"Scaduta","")</f>
      </c>
    </row>
    <row r="149">
      <c r="A149" s="13">
        <f>IF(B149="","","R-"&amp;(ROW()-5))</f>
      </c>
      <c r="B149" s="6"/>
      <c r="C149" s="6"/>
      <c r="D149" s="5"/>
      <c r="E149" s="5"/>
      <c r="F149" s="7"/>
      <c r="G149" s="7"/>
      <c r="H149" s="11">
        <f>IF(OR(F149="",G149=""),"",F149*G149)</f>
      </c>
      <c r="I149" s="11">
        <f>IF(H149="","",IF(H149&gt;=15,"Critico",IF(H149&gt;=10,"Alto",IF(H149&gt;=5,"Medio","Basso"))))</f>
      </c>
      <c r="J149" s="5"/>
      <c r="K149" s="6"/>
      <c r="L149" s="6"/>
      <c r="M149" s="5"/>
      <c r="N149" s="8"/>
      <c r="O149" s="11">
        <f>IF(AND(B149&lt;&gt;"",ISNUMBER(N149),M149&lt;&gt;"Chiuso",M149&lt;&gt;"Occorso",N149&lt;TODAY()),"Scaduta","")</f>
      </c>
    </row>
    <row r="150">
      <c r="A150" s="13">
        <f>IF(B150="","","R-"&amp;(ROW()-5))</f>
      </c>
      <c r="B150" s="6"/>
      <c r="C150" s="6"/>
      <c r="D150" s="5"/>
      <c r="E150" s="5"/>
      <c r="F150" s="7"/>
      <c r="G150" s="7"/>
      <c r="H150" s="11">
        <f>IF(OR(F150="",G150=""),"",F150*G150)</f>
      </c>
      <c r="I150" s="11">
        <f>IF(H150="","",IF(H150&gt;=15,"Critico",IF(H150&gt;=10,"Alto",IF(H150&gt;=5,"Medio","Basso"))))</f>
      </c>
      <c r="J150" s="5"/>
      <c r="K150" s="6"/>
      <c r="L150" s="6"/>
      <c r="M150" s="5"/>
      <c r="N150" s="8"/>
      <c r="O150" s="11">
        <f>IF(AND(B150&lt;&gt;"",ISNUMBER(N150),M150&lt;&gt;"Chiuso",M150&lt;&gt;"Occorso",N150&lt;TODAY()),"Scaduta","")</f>
      </c>
    </row>
    <row r="151">
      <c r="A151" s="13">
        <f>IF(B151="","","R-"&amp;(ROW()-5))</f>
      </c>
      <c r="B151" s="6"/>
      <c r="C151" s="6"/>
      <c r="D151" s="5"/>
      <c r="E151" s="5"/>
      <c r="F151" s="7"/>
      <c r="G151" s="7"/>
      <c r="H151" s="11">
        <f>IF(OR(F151="",G151=""),"",F151*G151)</f>
      </c>
      <c r="I151" s="11">
        <f>IF(H151="","",IF(H151&gt;=15,"Critico",IF(H151&gt;=10,"Alto",IF(H151&gt;=5,"Medio","Basso"))))</f>
      </c>
      <c r="J151" s="5"/>
      <c r="K151" s="6"/>
      <c r="L151" s="6"/>
      <c r="M151" s="5"/>
      <c r="N151" s="8"/>
      <c r="O151" s="11">
        <f>IF(AND(B151&lt;&gt;"",ISNUMBER(N151),M151&lt;&gt;"Chiuso",M151&lt;&gt;"Occorso",N151&lt;TODAY()),"Scaduta","")</f>
      </c>
    </row>
    <row r="152">
      <c r="A152" s="13">
        <f>IF(B152="","","R-"&amp;(ROW()-5))</f>
      </c>
      <c r="B152" s="6"/>
      <c r="C152" s="6"/>
      <c r="D152" s="5"/>
      <c r="E152" s="5"/>
      <c r="F152" s="7"/>
      <c r="G152" s="7"/>
      <c r="H152" s="11">
        <f>IF(OR(F152="",G152=""),"",F152*G152)</f>
      </c>
      <c r="I152" s="11">
        <f>IF(H152="","",IF(H152&gt;=15,"Critico",IF(H152&gt;=10,"Alto",IF(H152&gt;=5,"Medio","Basso"))))</f>
      </c>
      <c r="J152" s="5"/>
      <c r="K152" s="6"/>
      <c r="L152" s="6"/>
      <c r="M152" s="5"/>
      <c r="N152" s="8"/>
      <c r="O152" s="11">
        <f>IF(AND(B152&lt;&gt;"",ISNUMBER(N152),M152&lt;&gt;"Chiuso",M152&lt;&gt;"Occorso",N152&lt;TODAY()),"Scaduta","")</f>
      </c>
    </row>
    <row r="153">
      <c r="A153" s="13">
        <f>IF(B153="","","R-"&amp;(ROW()-5))</f>
      </c>
      <c r="B153" s="6"/>
      <c r="C153" s="6"/>
      <c r="D153" s="5"/>
      <c r="E153" s="5"/>
      <c r="F153" s="7"/>
      <c r="G153" s="7"/>
      <c r="H153" s="11">
        <f>IF(OR(F153="",G153=""),"",F153*G153)</f>
      </c>
      <c r="I153" s="11">
        <f>IF(H153="","",IF(H153&gt;=15,"Critico",IF(H153&gt;=10,"Alto",IF(H153&gt;=5,"Medio","Basso"))))</f>
      </c>
      <c r="J153" s="5"/>
      <c r="K153" s="6"/>
      <c r="L153" s="6"/>
      <c r="M153" s="5"/>
      <c r="N153" s="8"/>
      <c r="O153" s="11">
        <f>IF(AND(B153&lt;&gt;"",ISNUMBER(N153),M153&lt;&gt;"Chiuso",M153&lt;&gt;"Occorso",N153&lt;TODAY()),"Scaduta","")</f>
      </c>
    </row>
    <row r="154">
      <c r="A154" s="13">
        <f>IF(B154="","","R-"&amp;(ROW()-5))</f>
      </c>
      <c r="B154" s="6"/>
      <c r="C154" s="6"/>
      <c r="D154" s="5"/>
      <c r="E154" s="5"/>
      <c r="F154" s="7"/>
      <c r="G154" s="7"/>
      <c r="H154" s="11">
        <f>IF(OR(F154="",G154=""),"",F154*G154)</f>
      </c>
      <c r="I154" s="11">
        <f>IF(H154="","",IF(H154&gt;=15,"Critico",IF(H154&gt;=10,"Alto",IF(H154&gt;=5,"Medio","Basso"))))</f>
      </c>
      <c r="J154" s="5"/>
      <c r="K154" s="6"/>
      <c r="L154" s="6"/>
      <c r="M154" s="5"/>
      <c r="N154" s="8"/>
      <c r="O154" s="11">
        <f>IF(AND(B154&lt;&gt;"",ISNUMBER(N154),M154&lt;&gt;"Chiuso",M154&lt;&gt;"Occorso",N154&lt;TODAY()),"Scaduta","")</f>
      </c>
    </row>
    <row r="155">
      <c r="A155" s="13">
        <f>IF(B155="","","R-"&amp;(ROW()-5))</f>
      </c>
      <c r="B155" s="6"/>
      <c r="C155" s="6"/>
      <c r="D155" s="5"/>
      <c r="E155" s="5"/>
      <c r="F155" s="7"/>
      <c r="G155" s="7"/>
      <c r="H155" s="11">
        <f>IF(OR(F155="",G155=""),"",F155*G155)</f>
      </c>
      <c r="I155" s="11">
        <f>IF(H155="","",IF(H155&gt;=15,"Critico",IF(H155&gt;=10,"Alto",IF(H155&gt;=5,"Medio","Basso"))))</f>
      </c>
      <c r="J155" s="5"/>
      <c r="K155" s="6"/>
      <c r="L155" s="6"/>
      <c r="M155" s="5"/>
      <c r="N155" s="8"/>
      <c r="O155" s="11">
        <f>IF(AND(B155&lt;&gt;"",ISNUMBER(N155),M155&lt;&gt;"Chiuso",M155&lt;&gt;"Occorso",N155&lt;TODAY()),"Scaduta","")</f>
      </c>
    </row>
    <row r="156">
      <c r="A156" s="13">
        <f>IF(B156="","","R-"&amp;(ROW()-5))</f>
      </c>
      <c r="B156" s="6"/>
      <c r="C156" s="6"/>
      <c r="D156" s="5"/>
      <c r="E156" s="5"/>
      <c r="F156" s="7"/>
      <c r="G156" s="7"/>
      <c r="H156" s="11">
        <f>IF(OR(F156="",G156=""),"",F156*G156)</f>
      </c>
      <c r="I156" s="11">
        <f>IF(H156="","",IF(H156&gt;=15,"Critico",IF(H156&gt;=10,"Alto",IF(H156&gt;=5,"Medio","Basso"))))</f>
      </c>
      <c r="J156" s="5"/>
      <c r="K156" s="6"/>
      <c r="L156" s="6"/>
      <c r="M156" s="5"/>
      <c r="N156" s="8"/>
      <c r="O156" s="11">
        <f>IF(AND(B156&lt;&gt;"",ISNUMBER(N156),M156&lt;&gt;"Chiuso",M156&lt;&gt;"Occorso",N156&lt;TODAY()),"Scaduta","")</f>
      </c>
    </row>
    <row r="157">
      <c r="A157" s="13">
        <f>IF(B157="","","R-"&amp;(ROW()-5))</f>
      </c>
      <c r="B157" s="6"/>
      <c r="C157" s="6"/>
      <c r="D157" s="5"/>
      <c r="E157" s="5"/>
      <c r="F157" s="7"/>
      <c r="G157" s="7"/>
      <c r="H157" s="11">
        <f>IF(OR(F157="",G157=""),"",F157*G157)</f>
      </c>
      <c r="I157" s="11">
        <f>IF(H157="","",IF(H157&gt;=15,"Critico",IF(H157&gt;=10,"Alto",IF(H157&gt;=5,"Medio","Basso"))))</f>
      </c>
      <c r="J157" s="5"/>
      <c r="K157" s="6"/>
      <c r="L157" s="6"/>
      <c r="M157" s="5"/>
      <c r="N157" s="8"/>
      <c r="O157" s="11">
        <f>IF(AND(B157&lt;&gt;"",ISNUMBER(N157),M157&lt;&gt;"Chiuso",M157&lt;&gt;"Occorso",N157&lt;TODAY()),"Scaduta","")</f>
      </c>
    </row>
    <row r="158">
      <c r="A158" s="13">
        <f>IF(B158="","","R-"&amp;(ROW()-5))</f>
      </c>
      <c r="B158" s="6"/>
      <c r="C158" s="6"/>
      <c r="D158" s="5"/>
      <c r="E158" s="5"/>
      <c r="F158" s="7"/>
      <c r="G158" s="7"/>
      <c r="H158" s="11">
        <f>IF(OR(F158="",G158=""),"",F158*G158)</f>
      </c>
      <c r="I158" s="11">
        <f>IF(H158="","",IF(H158&gt;=15,"Critico",IF(H158&gt;=10,"Alto",IF(H158&gt;=5,"Medio","Basso"))))</f>
      </c>
      <c r="J158" s="5"/>
      <c r="K158" s="6"/>
      <c r="L158" s="6"/>
      <c r="M158" s="5"/>
      <c r="N158" s="8"/>
      <c r="O158" s="11">
        <f>IF(AND(B158&lt;&gt;"",ISNUMBER(N158),M158&lt;&gt;"Chiuso",M158&lt;&gt;"Occorso",N158&lt;TODAY()),"Scaduta","")</f>
      </c>
    </row>
    <row r="159">
      <c r="A159" s="13">
        <f>IF(B159="","","R-"&amp;(ROW()-5))</f>
      </c>
      <c r="B159" s="6"/>
      <c r="C159" s="6"/>
      <c r="D159" s="5"/>
      <c r="E159" s="5"/>
      <c r="F159" s="7"/>
      <c r="G159" s="7"/>
      <c r="H159" s="11">
        <f>IF(OR(F159="",G159=""),"",F159*G159)</f>
      </c>
      <c r="I159" s="11">
        <f>IF(H159="","",IF(H159&gt;=15,"Critico",IF(H159&gt;=10,"Alto",IF(H159&gt;=5,"Medio","Basso"))))</f>
      </c>
      <c r="J159" s="5"/>
      <c r="K159" s="6"/>
      <c r="L159" s="6"/>
      <c r="M159" s="5"/>
      <c r="N159" s="8"/>
      <c r="O159" s="11">
        <f>IF(AND(B159&lt;&gt;"",ISNUMBER(N159),M159&lt;&gt;"Chiuso",M159&lt;&gt;"Occorso",N159&lt;TODAY()),"Scaduta","")</f>
      </c>
    </row>
    <row r="160">
      <c r="A160" s="13">
        <f>IF(B160="","","R-"&amp;(ROW()-5))</f>
      </c>
      <c r="B160" s="6"/>
      <c r="C160" s="6"/>
      <c r="D160" s="5"/>
      <c r="E160" s="5"/>
      <c r="F160" s="7"/>
      <c r="G160" s="7"/>
      <c r="H160" s="11">
        <f>IF(OR(F160="",G160=""),"",F160*G160)</f>
      </c>
      <c r="I160" s="11">
        <f>IF(H160="","",IF(H160&gt;=15,"Critico",IF(H160&gt;=10,"Alto",IF(H160&gt;=5,"Medio","Basso"))))</f>
      </c>
      <c r="J160" s="5"/>
      <c r="K160" s="6"/>
      <c r="L160" s="6"/>
      <c r="M160" s="5"/>
      <c r="N160" s="8"/>
      <c r="O160" s="11">
        <f>IF(AND(B160&lt;&gt;"",ISNUMBER(N160),M160&lt;&gt;"Chiuso",M160&lt;&gt;"Occorso",N160&lt;TODAY()),"Scaduta","")</f>
      </c>
    </row>
    <row r="161">
      <c r="A161" s="13">
        <f>IF(B161="","","R-"&amp;(ROW()-5))</f>
      </c>
      <c r="B161" s="6"/>
      <c r="C161" s="6"/>
      <c r="D161" s="5"/>
      <c r="E161" s="5"/>
      <c r="F161" s="7"/>
      <c r="G161" s="7"/>
      <c r="H161" s="11">
        <f>IF(OR(F161="",G161=""),"",F161*G161)</f>
      </c>
      <c r="I161" s="11">
        <f>IF(H161="","",IF(H161&gt;=15,"Critico",IF(H161&gt;=10,"Alto",IF(H161&gt;=5,"Medio","Basso"))))</f>
      </c>
      <c r="J161" s="5"/>
      <c r="K161" s="6"/>
      <c r="L161" s="6"/>
      <c r="M161" s="5"/>
      <c r="N161" s="8"/>
      <c r="O161" s="11">
        <f>IF(AND(B161&lt;&gt;"",ISNUMBER(N161),M161&lt;&gt;"Chiuso",M161&lt;&gt;"Occorso",N161&lt;TODAY()),"Scaduta","")</f>
      </c>
    </row>
    <row r="162">
      <c r="A162" s="13">
        <f>IF(B162="","","R-"&amp;(ROW()-5))</f>
      </c>
      <c r="B162" s="6"/>
      <c r="C162" s="6"/>
      <c r="D162" s="5"/>
      <c r="E162" s="5"/>
      <c r="F162" s="7"/>
      <c r="G162" s="7"/>
      <c r="H162" s="11">
        <f>IF(OR(F162="",G162=""),"",F162*G162)</f>
      </c>
      <c r="I162" s="11">
        <f>IF(H162="","",IF(H162&gt;=15,"Critico",IF(H162&gt;=10,"Alto",IF(H162&gt;=5,"Medio","Basso"))))</f>
      </c>
      <c r="J162" s="5"/>
      <c r="K162" s="6"/>
      <c r="L162" s="6"/>
      <c r="M162" s="5"/>
      <c r="N162" s="8"/>
      <c r="O162" s="11">
        <f>IF(AND(B162&lt;&gt;"",ISNUMBER(N162),M162&lt;&gt;"Chiuso",M162&lt;&gt;"Occorso",N162&lt;TODAY()),"Scaduta","")</f>
      </c>
    </row>
    <row r="163">
      <c r="A163" s="13">
        <f>IF(B163="","","R-"&amp;(ROW()-5))</f>
      </c>
      <c r="B163" s="6"/>
      <c r="C163" s="6"/>
      <c r="D163" s="5"/>
      <c r="E163" s="5"/>
      <c r="F163" s="7"/>
      <c r="G163" s="7"/>
      <c r="H163" s="11">
        <f>IF(OR(F163="",G163=""),"",F163*G163)</f>
      </c>
      <c r="I163" s="11">
        <f>IF(H163="","",IF(H163&gt;=15,"Critico",IF(H163&gt;=10,"Alto",IF(H163&gt;=5,"Medio","Basso"))))</f>
      </c>
      <c r="J163" s="5"/>
      <c r="K163" s="6"/>
      <c r="L163" s="6"/>
      <c r="M163" s="5"/>
      <c r="N163" s="8"/>
      <c r="O163" s="11">
        <f>IF(AND(B163&lt;&gt;"",ISNUMBER(N163),M163&lt;&gt;"Chiuso",M163&lt;&gt;"Occorso",N163&lt;TODAY()),"Scaduta","")</f>
      </c>
    </row>
    <row r="164">
      <c r="A164" s="13">
        <f>IF(B164="","","R-"&amp;(ROW()-5))</f>
      </c>
      <c r="B164" s="6"/>
      <c r="C164" s="6"/>
      <c r="D164" s="5"/>
      <c r="E164" s="5"/>
      <c r="F164" s="7"/>
      <c r="G164" s="7"/>
      <c r="H164" s="11">
        <f>IF(OR(F164="",G164=""),"",F164*G164)</f>
      </c>
      <c r="I164" s="11">
        <f>IF(H164="","",IF(H164&gt;=15,"Critico",IF(H164&gt;=10,"Alto",IF(H164&gt;=5,"Medio","Basso"))))</f>
      </c>
      <c r="J164" s="5"/>
      <c r="K164" s="6"/>
      <c r="L164" s="6"/>
      <c r="M164" s="5"/>
      <c r="N164" s="8"/>
      <c r="O164" s="11">
        <f>IF(AND(B164&lt;&gt;"",ISNUMBER(N164),M164&lt;&gt;"Chiuso",M164&lt;&gt;"Occorso",N164&lt;TODAY()),"Scaduta","")</f>
      </c>
    </row>
    <row r="165">
      <c r="A165" s="13">
        <f>IF(B165="","","R-"&amp;(ROW()-5))</f>
      </c>
      <c r="B165" s="6"/>
      <c r="C165" s="6"/>
      <c r="D165" s="5"/>
      <c r="E165" s="5"/>
      <c r="F165" s="7"/>
      <c r="G165" s="7"/>
      <c r="H165" s="11">
        <f>IF(OR(F165="",G165=""),"",F165*G165)</f>
      </c>
      <c r="I165" s="11">
        <f>IF(H165="","",IF(H165&gt;=15,"Critico",IF(H165&gt;=10,"Alto",IF(H165&gt;=5,"Medio","Basso"))))</f>
      </c>
      <c r="J165" s="5"/>
      <c r="K165" s="6"/>
      <c r="L165" s="6"/>
      <c r="M165" s="5"/>
      <c r="N165" s="8"/>
      <c r="O165" s="11">
        <f>IF(AND(B165&lt;&gt;"",ISNUMBER(N165),M165&lt;&gt;"Chiuso",M165&lt;&gt;"Occorso",N165&lt;TODAY()),"Scaduta","")</f>
      </c>
    </row>
    <row r="166">
      <c r="A166" s="13">
        <f>IF(B166="","","R-"&amp;(ROW()-5))</f>
      </c>
      <c r="B166" s="6"/>
      <c r="C166" s="6"/>
      <c r="D166" s="5"/>
      <c r="E166" s="5"/>
      <c r="F166" s="7"/>
      <c r="G166" s="7"/>
      <c r="H166" s="11">
        <f>IF(OR(F166="",G166=""),"",F166*G166)</f>
      </c>
      <c r="I166" s="11">
        <f>IF(H166="","",IF(H166&gt;=15,"Critico",IF(H166&gt;=10,"Alto",IF(H166&gt;=5,"Medio","Basso"))))</f>
      </c>
      <c r="J166" s="5"/>
      <c r="K166" s="6"/>
      <c r="L166" s="6"/>
      <c r="M166" s="5"/>
      <c r="N166" s="8"/>
      <c r="O166" s="11">
        <f>IF(AND(B166&lt;&gt;"",ISNUMBER(N166),M166&lt;&gt;"Chiuso",M166&lt;&gt;"Occorso",N166&lt;TODAY()),"Scaduta","")</f>
      </c>
    </row>
    <row r="167">
      <c r="A167" s="13">
        <f>IF(B167="","","R-"&amp;(ROW()-5))</f>
      </c>
      <c r="B167" s="6"/>
      <c r="C167" s="6"/>
      <c r="D167" s="5"/>
      <c r="E167" s="5"/>
      <c r="F167" s="7"/>
      <c r="G167" s="7"/>
      <c r="H167" s="11">
        <f>IF(OR(F167="",G167=""),"",F167*G167)</f>
      </c>
      <c r="I167" s="11">
        <f>IF(H167="","",IF(H167&gt;=15,"Critico",IF(H167&gt;=10,"Alto",IF(H167&gt;=5,"Medio","Basso"))))</f>
      </c>
      <c r="J167" s="5"/>
      <c r="K167" s="6"/>
      <c r="L167" s="6"/>
      <c r="M167" s="5"/>
      <c r="N167" s="8"/>
      <c r="O167" s="11">
        <f>IF(AND(B167&lt;&gt;"",ISNUMBER(N167),M167&lt;&gt;"Chiuso",M167&lt;&gt;"Occorso",N167&lt;TODAY()),"Scaduta","")</f>
      </c>
    </row>
    <row r="168">
      <c r="A168" s="13">
        <f>IF(B168="","","R-"&amp;(ROW()-5))</f>
      </c>
      <c r="B168" s="6"/>
      <c r="C168" s="6"/>
      <c r="D168" s="5"/>
      <c r="E168" s="5"/>
      <c r="F168" s="7"/>
      <c r="G168" s="7"/>
      <c r="H168" s="11">
        <f>IF(OR(F168="",G168=""),"",F168*G168)</f>
      </c>
      <c r="I168" s="11">
        <f>IF(H168="","",IF(H168&gt;=15,"Critico",IF(H168&gt;=10,"Alto",IF(H168&gt;=5,"Medio","Basso"))))</f>
      </c>
      <c r="J168" s="5"/>
      <c r="K168" s="6"/>
      <c r="L168" s="6"/>
      <c r="M168" s="5"/>
      <c r="N168" s="8"/>
      <c r="O168" s="11">
        <f>IF(AND(B168&lt;&gt;"",ISNUMBER(N168),M168&lt;&gt;"Chiuso",M168&lt;&gt;"Occorso",N168&lt;TODAY()),"Scaduta","")</f>
      </c>
    </row>
    <row r="169">
      <c r="A169" s="13">
        <f>IF(B169="","","R-"&amp;(ROW()-5))</f>
      </c>
      <c r="B169" s="6"/>
      <c r="C169" s="6"/>
      <c r="D169" s="5"/>
      <c r="E169" s="5"/>
      <c r="F169" s="7"/>
      <c r="G169" s="7"/>
      <c r="H169" s="11">
        <f>IF(OR(F169="",G169=""),"",F169*G169)</f>
      </c>
      <c r="I169" s="11">
        <f>IF(H169="","",IF(H169&gt;=15,"Critico",IF(H169&gt;=10,"Alto",IF(H169&gt;=5,"Medio","Basso"))))</f>
      </c>
      <c r="J169" s="5"/>
      <c r="K169" s="6"/>
      <c r="L169" s="6"/>
      <c r="M169" s="5"/>
      <c r="N169" s="8"/>
      <c r="O169" s="11">
        <f>IF(AND(B169&lt;&gt;"",ISNUMBER(N169),M169&lt;&gt;"Chiuso",M169&lt;&gt;"Occorso",N169&lt;TODAY()),"Scaduta","")</f>
      </c>
    </row>
    <row r="170">
      <c r="A170" s="13">
        <f>IF(B170="","","R-"&amp;(ROW()-5))</f>
      </c>
      <c r="B170" s="6"/>
      <c r="C170" s="6"/>
      <c r="D170" s="5"/>
      <c r="E170" s="5"/>
      <c r="F170" s="7"/>
      <c r="G170" s="7"/>
      <c r="H170" s="11">
        <f>IF(OR(F170="",G170=""),"",F170*G170)</f>
      </c>
      <c r="I170" s="11">
        <f>IF(H170="","",IF(H170&gt;=15,"Critico",IF(H170&gt;=10,"Alto",IF(H170&gt;=5,"Medio","Basso"))))</f>
      </c>
      <c r="J170" s="5"/>
      <c r="K170" s="6"/>
      <c r="L170" s="6"/>
      <c r="M170" s="5"/>
      <c r="N170" s="8"/>
      <c r="O170" s="11">
        <f>IF(AND(B170&lt;&gt;"",ISNUMBER(N170),M170&lt;&gt;"Chiuso",M170&lt;&gt;"Occorso",N170&lt;TODAY()),"Scaduta","")</f>
      </c>
    </row>
    <row r="171">
      <c r="A171" s="13">
        <f>IF(B171="","","R-"&amp;(ROW()-5))</f>
      </c>
      <c r="B171" s="6"/>
      <c r="C171" s="6"/>
      <c r="D171" s="5"/>
      <c r="E171" s="5"/>
      <c r="F171" s="7"/>
      <c r="G171" s="7"/>
      <c r="H171" s="11">
        <f>IF(OR(F171="",G171=""),"",F171*G171)</f>
      </c>
      <c r="I171" s="11">
        <f>IF(H171="","",IF(H171&gt;=15,"Critico",IF(H171&gt;=10,"Alto",IF(H171&gt;=5,"Medio","Basso"))))</f>
      </c>
      <c r="J171" s="5"/>
      <c r="K171" s="6"/>
      <c r="L171" s="6"/>
      <c r="M171" s="5"/>
      <c r="N171" s="8"/>
      <c r="O171" s="11">
        <f>IF(AND(B171&lt;&gt;"",ISNUMBER(N171),M171&lt;&gt;"Chiuso",M171&lt;&gt;"Occorso",N171&lt;TODAY()),"Scaduta","")</f>
      </c>
    </row>
    <row r="172">
      <c r="A172" s="13">
        <f>IF(B172="","","R-"&amp;(ROW()-5))</f>
      </c>
      <c r="B172" s="6"/>
      <c r="C172" s="6"/>
      <c r="D172" s="5"/>
      <c r="E172" s="5"/>
      <c r="F172" s="7"/>
      <c r="G172" s="7"/>
      <c r="H172" s="11">
        <f>IF(OR(F172="",G172=""),"",F172*G172)</f>
      </c>
      <c r="I172" s="11">
        <f>IF(H172="","",IF(H172&gt;=15,"Critico",IF(H172&gt;=10,"Alto",IF(H172&gt;=5,"Medio","Basso"))))</f>
      </c>
      <c r="J172" s="5"/>
      <c r="K172" s="6"/>
      <c r="L172" s="6"/>
      <c r="M172" s="5"/>
      <c r="N172" s="8"/>
      <c r="O172" s="11">
        <f>IF(AND(B172&lt;&gt;"",ISNUMBER(N172),M172&lt;&gt;"Chiuso",M172&lt;&gt;"Occorso",N172&lt;TODAY()),"Scaduta","")</f>
      </c>
    </row>
    <row r="173">
      <c r="A173" s="13">
        <f>IF(B173="","","R-"&amp;(ROW()-5))</f>
      </c>
      <c r="B173" s="6"/>
      <c r="C173" s="6"/>
      <c r="D173" s="5"/>
      <c r="E173" s="5"/>
      <c r="F173" s="7"/>
      <c r="G173" s="7"/>
      <c r="H173" s="11">
        <f>IF(OR(F173="",G173=""),"",F173*G173)</f>
      </c>
      <c r="I173" s="11">
        <f>IF(H173="","",IF(H173&gt;=15,"Critico",IF(H173&gt;=10,"Alto",IF(H173&gt;=5,"Medio","Basso"))))</f>
      </c>
      <c r="J173" s="5"/>
      <c r="K173" s="6"/>
      <c r="L173" s="6"/>
      <c r="M173" s="5"/>
      <c r="N173" s="8"/>
      <c r="O173" s="11">
        <f>IF(AND(B173&lt;&gt;"",ISNUMBER(N173),M173&lt;&gt;"Chiuso",M173&lt;&gt;"Occorso",N173&lt;TODAY()),"Scaduta","")</f>
      </c>
    </row>
    <row r="174">
      <c r="A174" s="13">
        <f>IF(B174="","","R-"&amp;(ROW()-5))</f>
      </c>
      <c r="B174" s="6"/>
      <c r="C174" s="6"/>
      <c r="D174" s="5"/>
      <c r="E174" s="5"/>
      <c r="F174" s="7"/>
      <c r="G174" s="7"/>
      <c r="H174" s="11">
        <f>IF(OR(F174="",G174=""),"",F174*G174)</f>
      </c>
      <c r="I174" s="11">
        <f>IF(H174="","",IF(H174&gt;=15,"Critico",IF(H174&gt;=10,"Alto",IF(H174&gt;=5,"Medio","Basso"))))</f>
      </c>
      <c r="J174" s="5"/>
      <c r="K174" s="6"/>
      <c r="L174" s="6"/>
      <c r="M174" s="5"/>
      <c r="N174" s="8"/>
      <c r="O174" s="11">
        <f>IF(AND(B174&lt;&gt;"",ISNUMBER(N174),M174&lt;&gt;"Chiuso",M174&lt;&gt;"Occorso",N174&lt;TODAY()),"Scaduta","")</f>
      </c>
    </row>
    <row r="175">
      <c r="A175" s="13">
        <f>IF(B175="","","R-"&amp;(ROW()-5))</f>
      </c>
      <c r="B175" s="6"/>
      <c r="C175" s="6"/>
      <c r="D175" s="5"/>
      <c r="E175" s="5"/>
      <c r="F175" s="7"/>
      <c r="G175" s="7"/>
      <c r="H175" s="11">
        <f>IF(OR(F175="",G175=""),"",F175*G175)</f>
      </c>
      <c r="I175" s="11">
        <f>IF(H175="","",IF(H175&gt;=15,"Critico",IF(H175&gt;=10,"Alto",IF(H175&gt;=5,"Medio","Basso"))))</f>
      </c>
      <c r="J175" s="5"/>
      <c r="K175" s="6"/>
      <c r="L175" s="6"/>
      <c r="M175" s="5"/>
      <c r="N175" s="8"/>
      <c r="O175" s="11">
        <f>IF(AND(B175&lt;&gt;"",ISNUMBER(N175),M175&lt;&gt;"Chiuso",M175&lt;&gt;"Occorso",N175&lt;TODAY()),"Scaduta","")</f>
      </c>
    </row>
    <row r="176">
      <c r="A176" s="13">
        <f>IF(B176="","","R-"&amp;(ROW()-5))</f>
      </c>
      <c r="B176" s="6"/>
      <c r="C176" s="6"/>
      <c r="D176" s="5"/>
      <c r="E176" s="5"/>
      <c r="F176" s="7"/>
      <c r="G176" s="7"/>
      <c r="H176" s="11">
        <f>IF(OR(F176="",G176=""),"",F176*G176)</f>
      </c>
      <c r="I176" s="11">
        <f>IF(H176="","",IF(H176&gt;=15,"Critico",IF(H176&gt;=10,"Alto",IF(H176&gt;=5,"Medio","Basso"))))</f>
      </c>
      <c r="J176" s="5"/>
      <c r="K176" s="6"/>
      <c r="L176" s="6"/>
      <c r="M176" s="5"/>
      <c r="N176" s="8"/>
      <c r="O176" s="11">
        <f>IF(AND(B176&lt;&gt;"",ISNUMBER(N176),M176&lt;&gt;"Chiuso",M176&lt;&gt;"Occorso",N176&lt;TODAY()),"Scaduta","")</f>
      </c>
    </row>
    <row r="177">
      <c r="A177" s="13">
        <f>IF(B177="","","R-"&amp;(ROW()-5))</f>
      </c>
      <c r="B177" s="6"/>
      <c r="C177" s="6"/>
      <c r="D177" s="5"/>
      <c r="E177" s="5"/>
      <c r="F177" s="7"/>
      <c r="G177" s="7"/>
      <c r="H177" s="11">
        <f>IF(OR(F177="",G177=""),"",F177*G177)</f>
      </c>
      <c r="I177" s="11">
        <f>IF(H177="","",IF(H177&gt;=15,"Critico",IF(H177&gt;=10,"Alto",IF(H177&gt;=5,"Medio","Basso"))))</f>
      </c>
      <c r="J177" s="5"/>
      <c r="K177" s="6"/>
      <c r="L177" s="6"/>
      <c r="M177" s="5"/>
      <c r="N177" s="8"/>
      <c r="O177" s="11">
        <f>IF(AND(B177&lt;&gt;"",ISNUMBER(N177),M177&lt;&gt;"Chiuso",M177&lt;&gt;"Occorso",N177&lt;TODAY()),"Scaduta","")</f>
      </c>
    </row>
    <row r="178">
      <c r="A178" s="13">
        <f>IF(B178="","","R-"&amp;(ROW()-5))</f>
      </c>
      <c r="B178" s="6"/>
      <c r="C178" s="6"/>
      <c r="D178" s="5"/>
      <c r="E178" s="5"/>
      <c r="F178" s="7"/>
      <c r="G178" s="7"/>
      <c r="H178" s="11">
        <f>IF(OR(F178="",G178=""),"",F178*G178)</f>
      </c>
      <c r="I178" s="11">
        <f>IF(H178="","",IF(H178&gt;=15,"Critico",IF(H178&gt;=10,"Alto",IF(H178&gt;=5,"Medio","Basso"))))</f>
      </c>
      <c r="J178" s="5"/>
      <c r="K178" s="6"/>
      <c r="L178" s="6"/>
      <c r="M178" s="5"/>
      <c r="N178" s="8"/>
      <c r="O178" s="11">
        <f>IF(AND(B178&lt;&gt;"",ISNUMBER(N178),M178&lt;&gt;"Chiuso",M178&lt;&gt;"Occorso",N178&lt;TODAY()),"Scaduta","")</f>
      </c>
    </row>
    <row r="179">
      <c r="A179" s="13">
        <f>IF(B179="","","R-"&amp;(ROW()-5))</f>
      </c>
      <c r="B179" s="6"/>
      <c r="C179" s="6"/>
      <c r="D179" s="5"/>
      <c r="E179" s="5"/>
      <c r="F179" s="7"/>
      <c r="G179" s="7"/>
      <c r="H179" s="11">
        <f>IF(OR(F179="",G179=""),"",F179*G179)</f>
      </c>
      <c r="I179" s="11">
        <f>IF(H179="","",IF(H179&gt;=15,"Critico",IF(H179&gt;=10,"Alto",IF(H179&gt;=5,"Medio","Basso"))))</f>
      </c>
      <c r="J179" s="5"/>
      <c r="K179" s="6"/>
      <c r="L179" s="6"/>
      <c r="M179" s="5"/>
      <c r="N179" s="8"/>
      <c r="O179" s="11">
        <f>IF(AND(B179&lt;&gt;"",ISNUMBER(N179),M179&lt;&gt;"Chiuso",M179&lt;&gt;"Occorso",N179&lt;TODAY()),"Scaduta","")</f>
      </c>
    </row>
    <row r="180">
      <c r="A180" s="13">
        <f>IF(B180="","","R-"&amp;(ROW()-5))</f>
      </c>
      <c r="B180" s="6"/>
      <c r="C180" s="6"/>
      <c r="D180" s="5"/>
      <c r="E180" s="5"/>
      <c r="F180" s="7"/>
      <c r="G180" s="7"/>
      <c r="H180" s="11">
        <f>IF(OR(F180="",G180=""),"",F180*G180)</f>
      </c>
      <c r="I180" s="11">
        <f>IF(H180="","",IF(H180&gt;=15,"Critico",IF(H180&gt;=10,"Alto",IF(H180&gt;=5,"Medio","Basso"))))</f>
      </c>
      <c r="J180" s="5"/>
      <c r="K180" s="6"/>
      <c r="L180" s="6"/>
      <c r="M180" s="5"/>
      <c r="N180" s="8"/>
      <c r="O180" s="11">
        <f>IF(AND(B180&lt;&gt;"",ISNUMBER(N180),M180&lt;&gt;"Chiuso",M180&lt;&gt;"Occorso",N180&lt;TODAY()),"Scaduta","")</f>
      </c>
    </row>
    <row r="181">
      <c r="A181" s="13">
        <f>IF(B181="","","R-"&amp;(ROW()-5))</f>
      </c>
      <c r="B181" s="6"/>
      <c r="C181" s="6"/>
      <c r="D181" s="5"/>
      <c r="E181" s="5"/>
      <c r="F181" s="7"/>
      <c r="G181" s="7"/>
      <c r="H181" s="11">
        <f>IF(OR(F181="",G181=""),"",F181*G181)</f>
      </c>
      <c r="I181" s="11">
        <f>IF(H181="","",IF(H181&gt;=15,"Critico",IF(H181&gt;=10,"Alto",IF(H181&gt;=5,"Medio","Basso"))))</f>
      </c>
      <c r="J181" s="5"/>
      <c r="K181" s="6"/>
      <c r="L181" s="6"/>
      <c r="M181" s="5"/>
      <c r="N181" s="8"/>
      <c r="O181" s="11">
        <f>IF(AND(B181&lt;&gt;"",ISNUMBER(N181),M181&lt;&gt;"Chiuso",M181&lt;&gt;"Occorso",N181&lt;TODAY()),"Scaduta","")</f>
      </c>
    </row>
    <row r="182">
      <c r="A182" s="13">
        <f>IF(B182="","","R-"&amp;(ROW()-5))</f>
      </c>
      <c r="B182" s="6"/>
      <c r="C182" s="6"/>
      <c r="D182" s="5"/>
      <c r="E182" s="5"/>
      <c r="F182" s="7"/>
      <c r="G182" s="7"/>
      <c r="H182" s="11">
        <f>IF(OR(F182="",G182=""),"",F182*G182)</f>
      </c>
      <c r="I182" s="11">
        <f>IF(H182="","",IF(H182&gt;=15,"Critico",IF(H182&gt;=10,"Alto",IF(H182&gt;=5,"Medio","Basso"))))</f>
      </c>
      <c r="J182" s="5"/>
      <c r="K182" s="6"/>
      <c r="L182" s="6"/>
      <c r="M182" s="5"/>
      <c r="N182" s="8"/>
      <c r="O182" s="11">
        <f>IF(AND(B182&lt;&gt;"",ISNUMBER(N182),M182&lt;&gt;"Chiuso",M182&lt;&gt;"Occorso",N182&lt;TODAY()),"Scaduta","")</f>
      </c>
    </row>
    <row r="183">
      <c r="A183" s="13">
        <f>IF(B183="","","R-"&amp;(ROW()-5))</f>
      </c>
      <c r="B183" s="6"/>
      <c r="C183" s="6"/>
      <c r="D183" s="5"/>
      <c r="E183" s="5"/>
      <c r="F183" s="7"/>
      <c r="G183" s="7"/>
      <c r="H183" s="11">
        <f>IF(OR(F183="",G183=""),"",F183*G183)</f>
      </c>
      <c r="I183" s="11">
        <f>IF(H183="","",IF(H183&gt;=15,"Critico",IF(H183&gt;=10,"Alto",IF(H183&gt;=5,"Medio","Basso"))))</f>
      </c>
      <c r="J183" s="5"/>
      <c r="K183" s="6"/>
      <c r="L183" s="6"/>
      <c r="M183" s="5"/>
      <c r="N183" s="8"/>
      <c r="O183" s="11">
        <f>IF(AND(B183&lt;&gt;"",ISNUMBER(N183),M183&lt;&gt;"Chiuso",M183&lt;&gt;"Occorso",N183&lt;TODAY()),"Scaduta","")</f>
      </c>
    </row>
    <row r="184">
      <c r="A184" s="13">
        <f>IF(B184="","","R-"&amp;(ROW()-5))</f>
      </c>
      <c r="B184" s="6"/>
      <c r="C184" s="6"/>
      <c r="D184" s="5"/>
      <c r="E184" s="5"/>
      <c r="F184" s="7"/>
      <c r="G184" s="7"/>
      <c r="H184" s="11">
        <f>IF(OR(F184="",G184=""),"",F184*G184)</f>
      </c>
      <c r="I184" s="11">
        <f>IF(H184="","",IF(H184&gt;=15,"Critico",IF(H184&gt;=10,"Alto",IF(H184&gt;=5,"Medio","Basso"))))</f>
      </c>
      <c r="J184" s="5"/>
      <c r="K184" s="6"/>
      <c r="L184" s="6"/>
      <c r="M184" s="5"/>
      <c r="N184" s="8"/>
      <c r="O184" s="11">
        <f>IF(AND(B184&lt;&gt;"",ISNUMBER(N184),M184&lt;&gt;"Chiuso",M184&lt;&gt;"Occorso",N184&lt;TODAY()),"Scaduta","")</f>
      </c>
    </row>
    <row r="185">
      <c r="A185" s="13">
        <f>IF(B185="","","R-"&amp;(ROW()-5))</f>
      </c>
      <c r="B185" s="6"/>
      <c r="C185" s="6"/>
      <c r="D185" s="5"/>
      <c r="E185" s="5"/>
      <c r="F185" s="7"/>
      <c r="G185" s="7"/>
      <c r="H185" s="11">
        <f>IF(OR(F185="",G185=""),"",F185*G185)</f>
      </c>
      <c r="I185" s="11">
        <f>IF(H185="","",IF(H185&gt;=15,"Critico",IF(H185&gt;=10,"Alto",IF(H185&gt;=5,"Medio","Basso"))))</f>
      </c>
      <c r="J185" s="5"/>
      <c r="K185" s="6"/>
      <c r="L185" s="6"/>
      <c r="M185" s="5"/>
      <c r="N185" s="8"/>
      <c r="O185" s="11">
        <f>IF(AND(B185&lt;&gt;"",ISNUMBER(N185),M185&lt;&gt;"Chiuso",M185&lt;&gt;"Occorso",N185&lt;TODAY()),"Scaduta","")</f>
      </c>
    </row>
    <row r="186">
      <c r="A186" s="13">
        <f>IF(B186="","","R-"&amp;(ROW()-5))</f>
      </c>
      <c r="B186" s="6"/>
      <c r="C186" s="6"/>
      <c r="D186" s="5"/>
      <c r="E186" s="5"/>
      <c r="F186" s="7"/>
      <c r="G186" s="7"/>
      <c r="H186" s="11">
        <f>IF(OR(F186="",G186=""),"",F186*G186)</f>
      </c>
      <c r="I186" s="11">
        <f>IF(H186="","",IF(H186&gt;=15,"Critico",IF(H186&gt;=10,"Alto",IF(H186&gt;=5,"Medio","Basso"))))</f>
      </c>
      <c r="J186" s="5"/>
      <c r="K186" s="6"/>
      <c r="L186" s="6"/>
      <c r="M186" s="5"/>
      <c r="N186" s="8"/>
      <c r="O186" s="11">
        <f>IF(AND(B186&lt;&gt;"",ISNUMBER(N186),M186&lt;&gt;"Chiuso",M186&lt;&gt;"Occorso",N186&lt;TODAY()),"Scaduta","")</f>
      </c>
    </row>
    <row r="187">
      <c r="A187" s="13">
        <f>IF(B187="","","R-"&amp;(ROW()-5))</f>
      </c>
      <c r="B187" s="6"/>
      <c r="C187" s="6"/>
      <c r="D187" s="5"/>
      <c r="E187" s="5"/>
      <c r="F187" s="7"/>
      <c r="G187" s="7"/>
      <c r="H187" s="11">
        <f>IF(OR(F187="",G187=""),"",F187*G187)</f>
      </c>
      <c r="I187" s="11">
        <f>IF(H187="","",IF(H187&gt;=15,"Critico",IF(H187&gt;=10,"Alto",IF(H187&gt;=5,"Medio","Basso"))))</f>
      </c>
      <c r="J187" s="5"/>
      <c r="K187" s="6"/>
      <c r="L187" s="6"/>
      <c r="M187" s="5"/>
      <c r="N187" s="8"/>
      <c r="O187" s="11">
        <f>IF(AND(B187&lt;&gt;"",ISNUMBER(N187),M187&lt;&gt;"Chiuso",M187&lt;&gt;"Occorso",N187&lt;TODAY()),"Scaduta","")</f>
      </c>
    </row>
    <row r="188">
      <c r="A188" s="13">
        <f>IF(B188="","","R-"&amp;(ROW()-5))</f>
      </c>
      <c r="B188" s="6"/>
      <c r="C188" s="6"/>
      <c r="D188" s="5"/>
      <c r="E188" s="5"/>
      <c r="F188" s="7"/>
      <c r="G188" s="7"/>
      <c r="H188" s="11">
        <f>IF(OR(F188="",G188=""),"",F188*G188)</f>
      </c>
      <c r="I188" s="11">
        <f>IF(H188="","",IF(H188&gt;=15,"Critico",IF(H188&gt;=10,"Alto",IF(H188&gt;=5,"Medio","Basso"))))</f>
      </c>
      <c r="J188" s="5"/>
      <c r="K188" s="6"/>
      <c r="L188" s="6"/>
      <c r="M188" s="5"/>
      <c r="N188" s="8"/>
      <c r="O188" s="11">
        <f>IF(AND(B188&lt;&gt;"",ISNUMBER(N188),M188&lt;&gt;"Chiuso",M188&lt;&gt;"Occorso",N188&lt;TODAY()),"Scaduta","")</f>
      </c>
    </row>
    <row r="189">
      <c r="A189" s="13">
        <f>IF(B189="","","R-"&amp;(ROW()-5))</f>
      </c>
      <c r="B189" s="6"/>
      <c r="C189" s="6"/>
      <c r="D189" s="5"/>
      <c r="E189" s="5"/>
      <c r="F189" s="7"/>
      <c r="G189" s="7"/>
      <c r="H189" s="11">
        <f>IF(OR(F189="",G189=""),"",F189*G189)</f>
      </c>
      <c r="I189" s="11">
        <f>IF(H189="","",IF(H189&gt;=15,"Critico",IF(H189&gt;=10,"Alto",IF(H189&gt;=5,"Medio","Basso"))))</f>
      </c>
      <c r="J189" s="5"/>
      <c r="K189" s="6"/>
      <c r="L189" s="6"/>
      <c r="M189" s="5"/>
      <c r="N189" s="8"/>
      <c r="O189" s="11">
        <f>IF(AND(B189&lt;&gt;"",ISNUMBER(N189),M189&lt;&gt;"Chiuso",M189&lt;&gt;"Occorso",N189&lt;TODAY()),"Scaduta","")</f>
      </c>
    </row>
    <row r="190">
      <c r="A190" s="13">
        <f>IF(B190="","","R-"&amp;(ROW()-5))</f>
      </c>
      <c r="B190" s="6"/>
      <c r="C190" s="6"/>
      <c r="D190" s="5"/>
      <c r="E190" s="5"/>
      <c r="F190" s="7"/>
      <c r="G190" s="7"/>
      <c r="H190" s="11">
        <f>IF(OR(F190="",G190=""),"",F190*G190)</f>
      </c>
      <c r="I190" s="11">
        <f>IF(H190="","",IF(H190&gt;=15,"Critico",IF(H190&gt;=10,"Alto",IF(H190&gt;=5,"Medio","Basso"))))</f>
      </c>
      <c r="J190" s="5"/>
      <c r="K190" s="6"/>
      <c r="L190" s="6"/>
      <c r="M190" s="5"/>
      <c r="N190" s="8"/>
      <c r="O190" s="11">
        <f>IF(AND(B190&lt;&gt;"",ISNUMBER(N190),M190&lt;&gt;"Chiuso",M190&lt;&gt;"Occorso",N190&lt;TODAY()),"Scaduta","")</f>
      </c>
    </row>
    <row r="191">
      <c r="A191" s="13">
        <f>IF(B191="","","R-"&amp;(ROW()-5))</f>
      </c>
      <c r="B191" s="6"/>
      <c r="C191" s="6"/>
      <c r="D191" s="5"/>
      <c r="E191" s="5"/>
      <c r="F191" s="7"/>
      <c r="G191" s="7"/>
      <c r="H191" s="11">
        <f>IF(OR(F191="",G191=""),"",F191*G191)</f>
      </c>
      <c r="I191" s="11">
        <f>IF(H191="","",IF(H191&gt;=15,"Critico",IF(H191&gt;=10,"Alto",IF(H191&gt;=5,"Medio","Basso"))))</f>
      </c>
      <c r="J191" s="5"/>
      <c r="K191" s="6"/>
      <c r="L191" s="6"/>
      <c r="M191" s="5"/>
      <c r="N191" s="8"/>
      <c r="O191" s="11">
        <f>IF(AND(B191&lt;&gt;"",ISNUMBER(N191),M191&lt;&gt;"Chiuso",M191&lt;&gt;"Occorso",N191&lt;TODAY()),"Scaduta","")</f>
      </c>
    </row>
    <row r="192">
      <c r="A192" s="13">
        <f>IF(B192="","","R-"&amp;(ROW()-5))</f>
      </c>
      <c r="B192" s="6"/>
      <c r="C192" s="6"/>
      <c r="D192" s="5"/>
      <c r="E192" s="5"/>
      <c r="F192" s="7"/>
      <c r="G192" s="7"/>
      <c r="H192" s="11">
        <f>IF(OR(F192="",G192=""),"",F192*G192)</f>
      </c>
      <c r="I192" s="11">
        <f>IF(H192="","",IF(H192&gt;=15,"Critico",IF(H192&gt;=10,"Alto",IF(H192&gt;=5,"Medio","Basso"))))</f>
      </c>
      <c r="J192" s="5"/>
      <c r="K192" s="6"/>
      <c r="L192" s="6"/>
      <c r="M192" s="5"/>
      <c r="N192" s="8"/>
      <c r="O192" s="11">
        <f>IF(AND(B192&lt;&gt;"",ISNUMBER(N192),M192&lt;&gt;"Chiuso",M192&lt;&gt;"Occorso",N192&lt;TODAY()),"Scaduta","")</f>
      </c>
    </row>
    <row r="193">
      <c r="A193" s="13">
        <f>IF(B193="","","R-"&amp;(ROW()-5))</f>
      </c>
      <c r="B193" s="6"/>
      <c r="C193" s="6"/>
      <c r="D193" s="5"/>
      <c r="E193" s="5"/>
      <c r="F193" s="7"/>
      <c r="G193" s="7"/>
      <c r="H193" s="11">
        <f>IF(OR(F193="",G193=""),"",F193*G193)</f>
      </c>
      <c r="I193" s="11">
        <f>IF(H193="","",IF(H193&gt;=15,"Critico",IF(H193&gt;=10,"Alto",IF(H193&gt;=5,"Medio","Basso"))))</f>
      </c>
      <c r="J193" s="5"/>
      <c r="K193" s="6"/>
      <c r="L193" s="6"/>
      <c r="M193" s="5"/>
      <c r="N193" s="8"/>
      <c r="O193" s="11">
        <f>IF(AND(B193&lt;&gt;"",ISNUMBER(N193),M193&lt;&gt;"Chiuso",M193&lt;&gt;"Occorso",N193&lt;TODAY()),"Scaduta","")</f>
      </c>
    </row>
    <row r="194">
      <c r="A194" s="13">
        <f>IF(B194="","","R-"&amp;(ROW()-5))</f>
      </c>
      <c r="B194" s="6"/>
      <c r="C194" s="6"/>
      <c r="D194" s="5"/>
      <c r="E194" s="5"/>
      <c r="F194" s="7"/>
      <c r="G194" s="7"/>
      <c r="H194" s="11">
        <f>IF(OR(F194="",G194=""),"",F194*G194)</f>
      </c>
      <c r="I194" s="11">
        <f>IF(H194="","",IF(H194&gt;=15,"Critico",IF(H194&gt;=10,"Alto",IF(H194&gt;=5,"Medio","Basso"))))</f>
      </c>
      <c r="J194" s="5"/>
      <c r="K194" s="6"/>
      <c r="L194" s="6"/>
      <c r="M194" s="5"/>
      <c r="N194" s="8"/>
      <c r="O194" s="11">
        <f>IF(AND(B194&lt;&gt;"",ISNUMBER(N194),M194&lt;&gt;"Chiuso",M194&lt;&gt;"Occorso",N194&lt;TODAY()),"Scaduta","")</f>
      </c>
    </row>
    <row r="195">
      <c r="A195" s="13">
        <f>IF(B195="","","R-"&amp;(ROW()-5))</f>
      </c>
      <c r="B195" s="6"/>
      <c r="C195" s="6"/>
      <c r="D195" s="5"/>
      <c r="E195" s="5"/>
      <c r="F195" s="7"/>
      <c r="G195" s="7"/>
      <c r="H195" s="11">
        <f>IF(OR(F195="",G195=""),"",F195*G195)</f>
      </c>
      <c r="I195" s="11">
        <f>IF(H195="","",IF(H195&gt;=15,"Critico",IF(H195&gt;=10,"Alto",IF(H195&gt;=5,"Medio","Basso"))))</f>
      </c>
      <c r="J195" s="5"/>
      <c r="K195" s="6"/>
      <c r="L195" s="6"/>
      <c r="M195" s="5"/>
      <c r="N195" s="8"/>
      <c r="O195" s="11">
        <f>IF(AND(B195&lt;&gt;"",ISNUMBER(N195),M195&lt;&gt;"Chiuso",M195&lt;&gt;"Occorso",N195&lt;TODAY()),"Scaduta","")</f>
      </c>
    </row>
    <row r="196">
      <c r="A196" s="13">
        <f>IF(B196="","","R-"&amp;(ROW()-5))</f>
      </c>
      <c r="B196" s="6"/>
      <c r="C196" s="6"/>
      <c r="D196" s="5"/>
      <c r="E196" s="5"/>
      <c r="F196" s="7"/>
      <c r="G196" s="7"/>
      <c r="H196" s="11">
        <f>IF(OR(F196="",G196=""),"",F196*G196)</f>
      </c>
      <c r="I196" s="11">
        <f>IF(H196="","",IF(H196&gt;=15,"Critico",IF(H196&gt;=10,"Alto",IF(H196&gt;=5,"Medio","Basso"))))</f>
      </c>
      <c r="J196" s="5"/>
      <c r="K196" s="6"/>
      <c r="L196" s="6"/>
      <c r="M196" s="5"/>
      <c r="N196" s="8"/>
      <c r="O196" s="11">
        <f>IF(AND(B196&lt;&gt;"",ISNUMBER(N196),M196&lt;&gt;"Chiuso",M196&lt;&gt;"Occorso",N196&lt;TODAY()),"Scaduta","")</f>
      </c>
    </row>
    <row r="197">
      <c r="A197" s="13">
        <f>IF(B197="","","R-"&amp;(ROW()-5))</f>
      </c>
      <c r="B197" s="6"/>
      <c r="C197" s="6"/>
      <c r="D197" s="5"/>
      <c r="E197" s="5"/>
      <c r="F197" s="7"/>
      <c r="G197" s="7"/>
      <c r="H197" s="11">
        <f>IF(OR(F197="",G197=""),"",F197*G197)</f>
      </c>
      <c r="I197" s="11">
        <f>IF(H197="","",IF(H197&gt;=15,"Critico",IF(H197&gt;=10,"Alto",IF(H197&gt;=5,"Medio","Basso"))))</f>
      </c>
      <c r="J197" s="5"/>
      <c r="K197" s="6"/>
      <c r="L197" s="6"/>
      <c r="M197" s="5"/>
      <c r="N197" s="8"/>
      <c r="O197" s="11">
        <f>IF(AND(B197&lt;&gt;"",ISNUMBER(N197),M197&lt;&gt;"Chiuso",M197&lt;&gt;"Occorso",N197&lt;TODAY()),"Scaduta","")</f>
      </c>
    </row>
    <row r="198">
      <c r="A198" s="13">
        <f>IF(B198="","","R-"&amp;(ROW()-5))</f>
      </c>
      <c r="B198" s="6"/>
      <c r="C198" s="6"/>
      <c r="D198" s="5"/>
      <c r="E198" s="5"/>
      <c r="F198" s="7"/>
      <c r="G198" s="7"/>
      <c r="H198" s="11">
        <f>IF(OR(F198="",G198=""),"",F198*G198)</f>
      </c>
      <c r="I198" s="11">
        <f>IF(H198="","",IF(H198&gt;=15,"Critico",IF(H198&gt;=10,"Alto",IF(H198&gt;=5,"Medio","Basso"))))</f>
      </c>
      <c r="J198" s="5"/>
      <c r="K198" s="6"/>
      <c r="L198" s="6"/>
      <c r="M198" s="5"/>
      <c r="N198" s="8"/>
      <c r="O198" s="11">
        <f>IF(AND(B198&lt;&gt;"",ISNUMBER(N198),M198&lt;&gt;"Chiuso",M198&lt;&gt;"Occorso",N198&lt;TODAY()),"Scaduta","")</f>
      </c>
    </row>
    <row r="199">
      <c r="A199" s="13">
        <f>IF(B199="","","R-"&amp;(ROW()-5))</f>
      </c>
      <c r="B199" s="6"/>
      <c r="C199" s="6"/>
      <c r="D199" s="5"/>
      <c r="E199" s="5"/>
      <c r="F199" s="7"/>
      <c r="G199" s="7"/>
      <c r="H199" s="11">
        <f>IF(OR(F199="",G199=""),"",F199*G199)</f>
      </c>
      <c r="I199" s="11">
        <f>IF(H199="","",IF(H199&gt;=15,"Critico",IF(H199&gt;=10,"Alto",IF(H199&gt;=5,"Medio","Basso"))))</f>
      </c>
      <c r="J199" s="5"/>
      <c r="K199" s="6"/>
      <c r="L199" s="6"/>
      <c r="M199" s="5"/>
      <c r="N199" s="8"/>
      <c r="O199" s="11">
        <f>IF(AND(B199&lt;&gt;"",ISNUMBER(N199),M199&lt;&gt;"Chiuso",M199&lt;&gt;"Occorso",N199&lt;TODAY()),"Scaduta","")</f>
      </c>
    </row>
    <row r="200">
      <c r="A200" s="13">
        <f>IF(B200="","","R-"&amp;(ROW()-5))</f>
      </c>
      <c r="B200" s="6"/>
      <c r="C200" s="6"/>
      <c r="D200" s="5"/>
      <c r="E200" s="5"/>
      <c r="F200" s="7"/>
      <c r="G200" s="7"/>
      <c r="H200" s="11">
        <f>IF(OR(F200="",G200=""),"",F200*G200)</f>
      </c>
      <c r="I200" s="11">
        <f>IF(H200="","",IF(H200&gt;=15,"Critico",IF(H200&gt;=10,"Alto",IF(H200&gt;=5,"Medio","Basso"))))</f>
      </c>
      <c r="J200" s="5"/>
      <c r="K200" s="6"/>
      <c r="L200" s="6"/>
      <c r="M200" s="5"/>
      <c r="N200" s="8"/>
      <c r="O200" s="11">
        <f>IF(AND(B200&lt;&gt;"",ISNUMBER(N200),M200&lt;&gt;"Chiuso",M200&lt;&gt;"Occorso",N200&lt;TODAY()),"Scaduta","")</f>
      </c>
    </row>
    <row r="201">
      <c r="A201" s="13">
        <f>IF(B201="","","R-"&amp;(ROW()-5))</f>
      </c>
      <c r="B201" s="6"/>
      <c r="C201" s="6"/>
      <c r="D201" s="5"/>
      <c r="E201" s="5"/>
      <c r="F201" s="7"/>
      <c r="G201" s="7"/>
      <c r="H201" s="11">
        <f>IF(OR(F201="",G201=""),"",F201*G201)</f>
      </c>
      <c r="I201" s="11">
        <f>IF(H201="","",IF(H201&gt;=15,"Critico",IF(H201&gt;=10,"Alto",IF(H201&gt;=5,"Medio","Basso"))))</f>
      </c>
      <c r="J201" s="5"/>
      <c r="K201" s="6"/>
      <c r="L201" s="6"/>
      <c r="M201" s="5"/>
      <c r="N201" s="8"/>
      <c r="O201" s="11">
        <f>IF(AND(B201&lt;&gt;"",ISNUMBER(N201),M201&lt;&gt;"Chiuso",M201&lt;&gt;"Occorso",N201&lt;TODAY()),"Scaduta","")</f>
      </c>
    </row>
    <row r="202">
      <c r="A202" s="13">
        <f>IF(B202="","","R-"&amp;(ROW()-5))</f>
      </c>
      <c r="B202" s="6"/>
      <c r="C202" s="6"/>
      <c r="D202" s="5"/>
      <c r="E202" s="5"/>
      <c r="F202" s="7"/>
      <c r="G202" s="7"/>
      <c r="H202" s="11">
        <f>IF(OR(F202="",G202=""),"",F202*G202)</f>
      </c>
      <c r="I202" s="11">
        <f>IF(H202="","",IF(H202&gt;=15,"Critico",IF(H202&gt;=10,"Alto",IF(H202&gt;=5,"Medio","Basso"))))</f>
      </c>
      <c r="J202" s="5"/>
      <c r="K202" s="6"/>
      <c r="L202" s="6"/>
      <c r="M202" s="5"/>
      <c r="N202" s="8"/>
      <c r="O202" s="11">
        <f>IF(AND(B202&lt;&gt;"",ISNUMBER(N202),M202&lt;&gt;"Chiuso",M202&lt;&gt;"Occorso",N202&lt;TODAY()),"Scaduta","")</f>
      </c>
    </row>
    <row r="203">
      <c r="A203" s="13">
        <f>IF(B203="","","R-"&amp;(ROW()-5))</f>
      </c>
      <c r="B203" s="6"/>
      <c r="C203" s="6"/>
      <c r="D203" s="5"/>
      <c r="E203" s="5"/>
      <c r="F203" s="7"/>
      <c r="G203" s="7"/>
      <c r="H203" s="11">
        <f>IF(OR(F203="",G203=""),"",F203*G203)</f>
      </c>
      <c r="I203" s="11">
        <f>IF(H203="","",IF(H203&gt;=15,"Critico",IF(H203&gt;=10,"Alto",IF(H203&gt;=5,"Medio","Basso"))))</f>
      </c>
      <c r="J203" s="5"/>
      <c r="K203" s="6"/>
      <c r="L203" s="6"/>
      <c r="M203" s="5"/>
      <c r="N203" s="8"/>
      <c r="O203" s="11">
        <f>IF(AND(B203&lt;&gt;"",ISNUMBER(N203),M203&lt;&gt;"Chiuso",M203&lt;&gt;"Occorso",N203&lt;TODAY()),"Scaduta","")</f>
      </c>
    </row>
    <row r="204">
      <c r="A204" s="13">
        <f>IF(B204="","","R-"&amp;(ROW()-5))</f>
      </c>
      <c r="B204" s="6"/>
      <c r="C204" s="6"/>
      <c r="D204" s="5"/>
      <c r="E204" s="5"/>
      <c r="F204" s="7"/>
      <c r="G204" s="7"/>
      <c r="H204" s="11">
        <f>IF(OR(F204="",G204=""),"",F204*G204)</f>
      </c>
      <c r="I204" s="11">
        <f>IF(H204="","",IF(H204&gt;=15,"Critico",IF(H204&gt;=10,"Alto",IF(H204&gt;=5,"Medio","Basso"))))</f>
      </c>
      <c r="J204" s="5"/>
      <c r="K204" s="6"/>
      <c r="L204" s="6"/>
      <c r="M204" s="5"/>
      <c r="N204" s="8"/>
      <c r="O204" s="11">
        <f>IF(AND(B204&lt;&gt;"",ISNUMBER(N204),M204&lt;&gt;"Chiuso",M204&lt;&gt;"Occorso",N204&lt;TODAY()),"Scaduta","")</f>
      </c>
    </row>
    <row r="205">
      <c r="A205" s="13">
        <f>IF(B205="","","R-"&amp;(ROW()-5))</f>
      </c>
      <c r="B205" s="6"/>
      <c r="C205" s="6"/>
      <c r="D205" s="5"/>
      <c r="E205" s="5"/>
      <c r="F205" s="7"/>
      <c r="G205" s="7"/>
      <c r="H205" s="11">
        <f>IF(OR(F205="",G205=""),"",F205*G205)</f>
      </c>
      <c r="I205" s="11">
        <f>IF(H205="","",IF(H205&gt;=15,"Critico",IF(H205&gt;=10,"Alto",IF(H205&gt;=5,"Medio","Basso"))))</f>
      </c>
      <c r="J205" s="5"/>
      <c r="K205" s="6"/>
      <c r="L205" s="6"/>
      <c r="M205" s="5"/>
      <c r="N205" s="8"/>
      <c r="O205" s="11">
        <f>IF(AND(B205&lt;&gt;"",ISNUMBER(N205),M205&lt;&gt;"Chiuso",M205&lt;&gt;"Occorso",N205&lt;TODAY()),"Scaduta","")</f>
      </c>
    </row>
  </sheetData>
  <conditionalFormatting sqref="H6:H205 I6:I205">
    <cfRule type="expression" dxfId="3" priority="1" stopIfTrue="1">
      <formula>AND(ISNUMBER($H6),$H6&gt;=15)</formula>
    </cfRule>
  </conditionalFormatting>
  <conditionalFormatting sqref="H6:H205 I6:I205">
    <cfRule type="expression" dxfId="2" priority="2" stopIfTrue="1">
      <formula>AND(ISNUMBER($H6),$H6&gt;=10)</formula>
    </cfRule>
  </conditionalFormatting>
  <conditionalFormatting sqref="H6:H205 I6:I205">
    <cfRule type="expression" dxfId="1" priority="3" stopIfTrue="1">
      <formula>AND(ISNUMBER($H6),$H6&gt;=5)</formula>
    </cfRule>
  </conditionalFormatting>
  <conditionalFormatting sqref="H6:H205 I6:I205">
    <cfRule type="expression" dxfId="0" priority="4" stopIfTrue="1">
      <formula>AND(ISNUMBER($H6),$H6&gt;=1)</formula>
    </cfRule>
  </conditionalFormatting>
  <conditionalFormatting sqref="O6:O205">
    <cfRule type="expression" dxfId="4" priority="5" stopIfTrue="1">
      <formula>O6="Scaduta"</formula>
    </cfRule>
  </conditionalFormatting>
  <conditionalFormatting sqref="G4 I4">
    <cfRule type="expression" dxfId="4" priority="6" stopIfTrue="1">
      <formula>G4&gt;0</formula>
    </cfRule>
  </conditionalFormatting>
  <dataValidations count="4">
    <dataValidation type="whole" operator="between" allowBlank="1" showErrorMessage="1" errorTitle="Valore non valido" error="Scrivi un numero intero da 1 a 5: le scale sono nel foglio «Scale»." sqref="F6:F205 G6:G205">
      <formula1>1</formula1>
      <formula2>5</formula2>
    </dataValidation>
    <dataValidation type="list" allowBlank="1" showErrorMessage="1" errorTitle="Valore non valido" error="Scegli una strategia dall'elenco." sqref="J6:J205">
      <formula1>"Evitare,Mitigare,Trasferire,Accettare,Scalare"</formula1>
    </dataValidation>
    <dataValidation type="list" allowBlank="1" showErrorMessage="1" errorTitle="Valore non valido" error="Scegli uno stato dall'elenco." sqref="M6:M205">
      <formula1>"Identificato,In mitigazione,In monitoraggio,Occorso,Chiuso"</formula1>
    </dataValidation>
    <dataValidation type="date" operator="between" allowBlank="1" showErrorMessage="1" errorTitle="Valore non valido" error="Scrivi una data, per esempio 15/11/2026." sqref="N6:N205">
      <formula1>36526</formula1>
      <formula2>73050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 ht="34" customHeight="1"/>
    <row r="2" ht="28" customHeight="1">
      <c r="B2" s="1" t="inlineStr">
        <is>
          <t xml:space="preserve">Matrice dei rischi aperti</t>
        </is>
      </c>
    </row>
    <row r="3">
      <c r="B3" s="2" t="inlineStr">
        <is>
          <t xml:space="preserve">Quanti rischi aperti (non chiusi né occorsi) cadono in ogni cella. Il colore è il livello: probabilità × impatto.</t>
        </is>
      </c>
    </row>
    <row r="5" ht="30" customHeight="1">
      <c r="B5" s="17" t="inlineStr">
        <is>
          <t xml:space="preserve">Probabilità ↓ · Impatto →</t>
        </is>
      </c>
      <c r="C5" s="17" t="inlineStr">
        <is>
          <t xml:space="preserve">1 Trascurabile</t>
        </is>
      </c>
      <c r="D5" s="17" t="inlineStr">
        <is>
          <t xml:space="preserve">2 Minore</t>
        </is>
      </c>
      <c r="E5" s="17" t="inlineStr">
        <is>
          <t xml:space="preserve">3 Moderato</t>
        </is>
      </c>
      <c r="F5" s="17" t="inlineStr">
        <is>
          <t xml:space="preserve">4 Grave</t>
        </is>
      </c>
      <c r="G5" s="17" t="inlineStr">
        <is>
          <t xml:space="preserve">5 Molto grave</t>
        </is>
      </c>
    </row>
    <row r="6" ht="44" customHeight="1">
      <c r="B6" s="17" t="inlineStr">
        <is>
          <t xml:space="preserve">5 Quasi certa</t>
        </is>
      </c>
      <c r="C6" s="19">
        <f>COUNTIFS(Registro!$F$6:$F$205,5,Registro!$G$6:$G$205,1,Registro!$B$6:$B$205,"&lt;&gt;",Registro!$M$6:$M$205,"&lt;&gt;Chiuso",Registro!$M$6:$M$205,"&lt;&gt;Occorso")</f>
      </c>
      <c r="D6" s="20">
        <f>COUNTIFS(Registro!$F$6:$F$205,5,Registro!$G$6:$G$205,2,Registro!$B$6:$B$205,"&lt;&gt;",Registro!$M$6:$M$205,"&lt;&gt;Chiuso",Registro!$M$6:$M$205,"&lt;&gt;Occorso")</f>
      </c>
      <c r="E6" s="21">
        <f>COUNTIFS(Registro!$F$6:$F$205,5,Registro!$G$6:$G$205,3,Registro!$B$6:$B$205,"&lt;&gt;",Registro!$M$6:$M$205,"&lt;&gt;Chiuso",Registro!$M$6:$M$205,"&lt;&gt;Occorso")</f>
      </c>
      <c r="F6" s="21">
        <f>COUNTIFS(Registro!$F$6:$F$205,5,Registro!$G$6:$G$205,4,Registro!$B$6:$B$205,"&lt;&gt;",Registro!$M$6:$M$205,"&lt;&gt;Chiuso",Registro!$M$6:$M$205,"&lt;&gt;Occorso")</f>
      </c>
      <c r="G6" s="21">
        <f>COUNTIFS(Registro!$F$6:$F$205,5,Registro!$G$6:$G$205,5,Registro!$B$6:$B$205,"&lt;&gt;",Registro!$M$6:$M$205,"&lt;&gt;Chiuso",Registro!$M$6:$M$205,"&lt;&gt;Occorso")</f>
      </c>
    </row>
    <row r="7" ht="44" customHeight="1">
      <c r="B7" s="17" t="inlineStr">
        <is>
          <t xml:space="preserve">4 Probabile</t>
        </is>
      </c>
      <c r="C7" s="18">
        <f>COUNTIFS(Registro!$F$6:$F$205,4,Registro!$G$6:$G$205,1,Registro!$B$6:$B$205,"&lt;&gt;",Registro!$M$6:$M$205,"&lt;&gt;Chiuso",Registro!$M$6:$M$205,"&lt;&gt;Occorso")</f>
      </c>
      <c r="D7" s="19">
        <f>COUNTIFS(Registro!$F$6:$F$205,4,Registro!$G$6:$G$205,2,Registro!$B$6:$B$205,"&lt;&gt;",Registro!$M$6:$M$205,"&lt;&gt;Chiuso",Registro!$M$6:$M$205,"&lt;&gt;Occorso")</f>
      </c>
      <c r="E7" s="20">
        <f>COUNTIFS(Registro!$F$6:$F$205,4,Registro!$G$6:$G$205,3,Registro!$B$6:$B$205,"&lt;&gt;",Registro!$M$6:$M$205,"&lt;&gt;Chiuso",Registro!$M$6:$M$205,"&lt;&gt;Occorso")</f>
      </c>
      <c r="F7" s="21">
        <f>COUNTIFS(Registro!$F$6:$F$205,4,Registro!$G$6:$G$205,4,Registro!$B$6:$B$205,"&lt;&gt;",Registro!$M$6:$M$205,"&lt;&gt;Chiuso",Registro!$M$6:$M$205,"&lt;&gt;Occorso")</f>
      </c>
      <c r="G7" s="21">
        <f>COUNTIFS(Registro!$F$6:$F$205,4,Registro!$G$6:$G$205,5,Registro!$B$6:$B$205,"&lt;&gt;",Registro!$M$6:$M$205,"&lt;&gt;Chiuso",Registro!$M$6:$M$205,"&lt;&gt;Occorso")</f>
      </c>
    </row>
    <row r="8" ht="44" customHeight="1">
      <c r="B8" s="17" t="inlineStr">
        <is>
          <t xml:space="preserve">3 Possibile</t>
        </is>
      </c>
      <c r="C8" s="18">
        <f>COUNTIFS(Registro!$F$6:$F$205,3,Registro!$G$6:$G$205,1,Registro!$B$6:$B$205,"&lt;&gt;",Registro!$M$6:$M$205,"&lt;&gt;Chiuso",Registro!$M$6:$M$205,"&lt;&gt;Occorso")</f>
      </c>
      <c r="D8" s="19">
        <f>COUNTIFS(Registro!$F$6:$F$205,3,Registro!$G$6:$G$205,2,Registro!$B$6:$B$205,"&lt;&gt;",Registro!$M$6:$M$205,"&lt;&gt;Chiuso",Registro!$M$6:$M$205,"&lt;&gt;Occorso")</f>
      </c>
      <c r="E8" s="19">
        <f>COUNTIFS(Registro!$F$6:$F$205,3,Registro!$G$6:$G$205,3,Registro!$B$6:$B$205,"&lt;&gt;",Registro!$M$6:$M$205,"&lt;&gt;Chiuso",Registro!$M$6:$M$205,"&lt;&gt;Occorso")</f>
      </c>
      <c r="F8" s="20">
        <f>COUNTIFS(Registro!$F$6:$F$205,3,Registro!$G$6:$G$205,4,Registro!$B$6:$B$205,"&lt;&gt;",Registro!$M$6:$M$205,"&lt;&gt;Chiuso",Registro!$M$6:$M$205,"&lt;&gt;Occorso")</f>
      </c>
      <c r="G8" s="21">
        <f>COUNTIFS(Registro!$F$6:$F$205,3,Registro!$G$6:$G$205,5,Registro!$B$6:$B$205,"&lt;&gt;",Registro!$M$6:$M$205,"&lt;&gt;Chiuso",Registro!$M$6:$M$205,"&lt;&gt;Occorso")</f>
      </c>
    </row>
    <row r="9" ht="44" customHeight="1">
      <c r="B9" s="17" t="inlineStr">
        <is>
          <t xml:space="preserve">2 Improbabile</t>
        </is>
      </c>
      <c r="C9" s="18">
        <f>COUNTIFS(Registro!$F$6:$F$205,2,Registro!$G$6:$G$205,1,Registro!$B$6:$B$205,"&lt;&gt;",Registro!$M$6:$M$205,"&lt;&gt;Chiuso",Registro!$M$6:$M$205,"&lt;&gt;Occorso")</f>
      </c>
      <c r="D9" s="18">
        <f>COUNTIFS(Registro!$F$6:$F$205,2,Registro!$G$6:$G$205,2,Registro!$B$6:$B$205,"&lt;&gt;",Registro!$M$6:$M$205,"&lt;&gt;Chiuso",Registro!$M$6:$M$205,"&lt;&gt;Occorso")</f>
      </c>
      <c r="E9" s="19">
        <f>COUNTIFS(Registro!$F$6:$F$205,2,Registro!$G$6:$G$205,3,Registro!$B$6:$B$205,"&lt;&gt;",Registro!$M$6:$M$205,"&lt;&gt;Chiuso",Registro!$M$6:$M$205,"&lt;&gt;Occorso")</f>
      </c>
      <c r="F9" s="19">
        <f>COUNTIFS(Registro!$F$6:$F$205,2,Registro!$G$6:$G$205,4,Registro!$B$6:$B$205,"&lt;&gt;",Registro!$M$6:$M$205,"&lt;&gt;Chiuso",Registro!$M$6:$M$205,"&lt;&gt;Occorso")</f>
      </c>
      <c r="G9" s="20">
        <f>COUNTIFS(Registro!$F$6:$F$205,2,Registro!$G$6:$G$205,5,Registro!$B$6:$B$205,"&lt;&gt;",Registro!$M$6:$M$205,"&lt;&gt;Chiuso",Registro!$M$6:$M$205,"&lt;&gt;Occorso")</f>
      </c>
    </row>
    <row r="10" ht="44" customHeight="1">
      <c r="B10" s="17" t="inlineStr">
        <is>
          <t xml:space="preserve">1 Rara</t>
        </is>
      </c>
      <c r="C10" s="18">
        <f>COUNTIFS(Registro!$F$6:$F$205,1,Registro!$G$6:$G$205,1,Registro!$B$6:$B$205,"&lt;&gt;",Registro!$M$6:$M$205,"&lt;&gt;Chiuso",Registro!$M$6:$M$205,"&lt;&gt;Occorso")</f>
      </c>
      <c r="D10" s="18">
        <f>COUNTIFS(Registro!$F$6:$F$205,1,Registro!$G$6:$G$205,2,Registro!$B$6:$B$205,"&lt;&gt;",Registro!$M$6:$M$205,"&lt;&gt;Chiuso",Registro!$M$6:$M$205,"&lt;&gt;Occorso")</f>
      </c>
      <c r="E10" s="18">
        <f>COUNTIFS(Registro!$F$6:$F$205,1,Registro!$G$6:$G$205,3,Registro!$B$6:$B$205,"&lt;&gt;",Registro!$M$6:$M$205,"&lt;&gt;Chiuso",Registro!$M$6:$M$205,"&lt;&gt;Occorso")</f>
      </c>
      <c r="F10" s="18">
        <f>COUNTIFS(Registro!$F$6:$F$205,1,Registro!$G$6:$G$205,4,Registro!$B$6:$B$205,"&lt;&gt;",Registro!$M$6:$M$205,"&lt;&gt;Chiuso",Registro!$M$6:$M$205,"&lt;&gt;Occorso")</f>
      </c>
      <c r="G10" s="19">
        <f>COUNTIFS(Registro!$F$6:$F$205,1,Registro!$G$6:$G$205,5,Registro!$B$6:$B$205,"&lt;&gt;",Registro!$M$6:$M$205,"&lt;&gt;Chiuso",Registro!$M$6:$M$205,"&lt;&gt;Occorso")</f>
      </c>
    </row>
    <row r="12" ht="26" customHeight="1">
      <c r="B12" s="17" t="inlineStr">
        <is>
          <t xml:space="preserve">Livelli</t>
        </is>
      </c>
      <c r="C12" s="18" t="inlineStr">
        <is>
          <t xml:space="preserve">Basso 1–4</t>
        </is>
      </c>
      <c r="D12" s="19" t="inlineStr">
        <is>
          <t xml:space="preserve">Medio 5–9</t>
        </is>
      </c>
      <c r="E12" s="20" t="inlineStr">
        <is>
          <t xml:space="preserve">Alto 10–14</t>
        </is>
      </c>
      <c r="F12" s="21" t="inlineStr">
        <is>
          <t xml:space="preserve">Critico 15–25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/>
  </sheetViews>
  <sheetFormatPr defaultRowHeight="15"/>
  <cols>
    <col min="1" max="1" width="14" customWidth="1"/>
    <col min="2" max="2" width="16" customWidth="1"/>
    <col min="3" max="3" width="44" customWidth="1"/>
    <col min="4" max="4" width="26" customWidth="1"/>
    <col min="5" max="5" width="36" customWidth="1"/>
  </cols>
  <sheetData>
    <row r="1" ht="34" customHeight="1"/>
    <row r="2" ht="28" customHeight="1">
      <c r="A2" s="1" t="inlineStr">
        <is>
          <t xml:space="preserve">Le scale</t>
        </is>
      </c>
    </row>
    <row r="3">
      <c r="A3" s="2" t="inlineStr">
        <is>
          <t xml:space="preserve">Esempi: adattali al progetto prima della prima riunione sui rischi, e non cambiarli a metà.</t>
        </is>
      </c>
    </row>
    <row r="5" ht="20" customHeight="1">
      <c r="A5" s="4" t="inlineStr">
        <is>
          <t xml:space="preserve">Probabilità</t>
        </is>
      </c>
      <c r="B5" s="4" t="inlineStr">
        <is>
          <t xml:space="preserve">Nome</t>
        </is>
      </c>
      <c r="C5" s="4" t="inlineStr">
        <is>
          <t xml:space="preserve">Quando la scegli</t>
        </is>
      </c>
    </row>
    <row r="6" ht="30" customHeight="1">
      <c r="A6" s="11" t="inlineStr">
        <is>
          <t xml:space="preserve">1</t>
        </is>
      </c>
      <c r="B6" s="11" t="inlineStr">
        <is>
          <t xml:space="preserve">Rara</t>
        </is>
      </c>
      <c r="C6" s="6" t="inlineStr">
        <is>
          <t xml:space="preserve">Non è mai successo in progetti simili: meno di 1 caso su 10.</t>
        </is>
      </c>
    </row>
    <row r="7">
      <c r="A7" s="11" t="inlineStr">
        <is>
          <t xml:space="preserve">2</t>
        </is>
      </c>
      <c r="B7" s="11" t="inlineStr">
        <is>
          <t xml:space="preserve">Improbabile</t>
        </is>
      </c>
      <c r="C7" s="6" t="inlineStr">
        <is>
          <t xml:space="preserve">È successo, ma raramente: da 1 a 3 casi su 10.</t>
        </is>
      </c>
    </row>
    <row r="8" ht="30" customHeight="1">
      <c r="A8" s="11" t="inlineStr">
        <is>
          <t xml:space="preserve">3</t>
        </is>
      </c>
      <c r="B8" s="11" t="inlineStr">
        <is>
          <t xml:space="preserve">Possibile</t>
        </is>
      </c>
      <c r="C8" s="6" t="inlineStr">
        <is>
          <t xml:space="preserve">Succede in un progetto su tre o su due: da 3 a 5 casi su 10.</t>
        </is>
      </c>
    </row>
    <row r="9">
      <c r="A9" s="11" t="inlineStr">
        <is>
          <t xml:space="preserve">4</t>
        </is>
      </c>
      <c r="B9" s="11" t="inlineStr">
        <is>
          <t xml:space="preserve">Probabile</t>
        </is>
      </c>
      <c r="C9" s="6" t="inlineStr">
        <is>
          <t xml:space="preserve">Succede più spesso di no: da 5 a 7 casi su 10.</t>
        </is>
      </c>
    </row>
    <row r="10">
      <c r="A10" s="11" t="inlineStr">
        <is>
          <t xml:space="preserve">5</t>
        </is>
      </c>
      <c r="B10" s="11" t="inlineStr">
        <is>
          <t xml:space="preserve">Quasi certa</t>
        </is>
      </c>
      <c r="C10" s="6" t="inlineStr">
        <is>
          <t xml:space="preserve">Ci sono già i segnali: più di 7 casi su 10.</t>
        </is>
      </c>
    </row>
    <row r="12" ht="20" customHeight="1">
      <c r="A12" s="4" t="inlineStr">
        <is>
          <t xml:space="preserve">Impatto</t>
        </is>
      </c>
      <c r="B12" s="4" t="inlineStr">
        <is>
          <t xml:space="preserve">Nome</t>
        </is>
      </c>
      <c r="C12" s="4" t="inlineStr">
        <is>
          <t xml:space="preserve">Sui tempi</t>
        </is>
      </c>
      <c r="D12" s="4" t="inlineStr">
        <is>
          <t xml:space="preserve">Sui costi</t>
        </is>
      </c>
      <c r="E12" s="4" t="inlineStr">
        <is>
          <t xml:space="preserve">Sulla qualità e sul contratto</t>
        </is>
      </c>
    </row>
    <row r="13">
      <c r="A13" s="11" t="inlineStr">
        <is>
          <t xml:space="preserve">1</t>
        </is>
      </c>
      <c r="B13" s="11" t="inlineStr">
        <is>
          <t xml:space="preserve">Trascurabile</t>
        </is>
      </c>
      <c r="C13" s="6" t="inlineStr">
        <is>
          <t xml:space="preserve">meno di 1 settimana</t>
        </is>
      </c>
      <c r="D13" s="6" t="inlineStr">
        <is>
          <t xml:space="preserve">meno dell'1 % del budget</t>
        </is>
      </c>
      <c r="E13" s="6" t="inlineStr">
        <is>
          <t xml:space="preserve">nessun effetto visibile al cliente</t>
        </is>
      </c>
    </row>
    <row r="14">
      <c r="A14" s="11" t="inlineStr">
        <is>
          <t xml:space="preserve">2</t>
        </is>
      </c>
      <c r="B14" s="11" t="inlineStr">
        <is>
          <t xml:space="preserve">Minore</t>
        </is>
      </c>
      <c r="C14" s="6" t="inlineStr">
        <is>
          <t xml:space="preserve">1–2 settimane</t>
        </is>
      </c>
      <c r="D14" s="6" t="inlineStr">
        <is>
          <t xml:space="preserve">dall'1 al 5 %</t>
        </is>
      </c>
      <c r="E14" s="6" t="inlineStr">
        <is>
          <t xml:space="preserve">ritocchi entro il collaudo</t>
        </is>
      </c>
    </row>
    <row r="15">
      <c r="A15" s="11" t="inlineStr">
        <is>
          <t xml:space="preserve">3</t>
        </is>
      </c>
      <c r="B15" s="11" t="inlineStr">
        <is>
          <t xml:space="preserve">Moderato</t>
        </is>
      </c>
      <c r="C15" s="6" t="inlineStr">
        <is>
          <t xml:space="preserve">2–4 settimane</t>
        </is>
      </c>
      <c r="D15" s="6" t="inlineStr">
        <is>
          <t xml:space="preserve">dal 5 al 10 %</t>
        </is>
      </c>
      <c r="E15" s="6" t="inlineStr">
        <is>
          <t xml:space="preserve">una consegna da rifare in parte</t>
        </is>
      </c>
    </row>
    <row r="16">
      <c r="A16" s="11" t="inlineStr">
        <is>
          <t xml:space="preserve">4</t>
        </is>
      </c>
      <c r="B16" s="11" t="inlineStr">
        <is>
          <t xml:space="preserve">Grave</t>
        </is>
      </c>
      <c r="C16" s="6" t="inlineStr">
        <is>
          <t xml:space="preserve">1–2 mesi</t>
        </is>
      </c>
      <c r="D16" s="6" t="inlineStr">
        <is>
          <t xml:space="preserve">dal 10 al 20 %</t>
        </is>
      </c>
      <c r="E16" s="6" t="inlineStr">
        <is>
          <t xml:space="preserve">una milestone contrattuale a rischio</t>
        </is>
      </c>
    </row>
    <row r="17">
      <c r="A17" s="11" t="inlineStr">
        <is>
          <t xml:space="preserve">5</t>
        </is>
      </c>
      <c r="B17" s="11" t="inlineStr">
        <is>
          <t xml:space="preserve">Molto grave</t>
        </is>
      </c>
      <c r="C17" s="6" t="inlineStr">
        <is>
          <t xml:space="preserve">oltre 2 mesi</t>
        </is>
      </c>
      <c r="D17" s="6" t="inlineStr">
        <is>
          <t xml:space="preserve">oltre il 20 %</t>
        </is>
      </c>
      <c r="E17" s="6" t="inlineStr">
        <is>
          <t xml:space="preserve">penali, contenzioso o progetto fermo</t>
        </is>
      </c>
    </row>
    <row r="19" ht="20" customHeight="1">
      <c r="A19" s="4" t="inlineStr">
        <is>
          <t xml:space="preserve">Livello</t>
        </is>
      </c>
      <c r="B19" s="4" t="inlineStr">
        <is>
          <t xml:space="preserve">Punteggio</t>
        </is>
      </c>
      <c r="C19" s="4" t="inlineStr">
        <is>
          <t xml:space="preserve">Cosa fare (suggerimento)</t>
        </is>
      </c>
    </row>
    <row r="20">
      <c r="A20" s="18" t="inlineStr">
        <is>
          <t xml:space="preserve">Basso</t>
        </is>
      </c>
      <c r="B20" s="11" t="inlineStr">
        <is>
          <t xml:space="preserve">1–4</t>
        </is>
      </c>
      <c r="C20" s="6" t="inlineStr">
        <is>
          <t xml:space="preserve">Si accetta; si guarda alla revisione mensile.</t>
        </is>
      </c>
    </row>
    <row r="21">
      <c r="A21" s="19" t="inlineStr">
        <is>
          <t xml:space="preserve">Medio</t>
        </is>
      </c>
      <c r="B21" s="11" t="inlineStr">
        <is>
          <t xml:space="preserve">5–9</t>
        </is>
      </c>
      <c r="C21" s="6" t="inlineStr">
        <is>
          <t xml:space="preserve">Owner e data di revisione; si guarda ogni mese.</t>
        </is>
      </c>
    </row>
    <row r="22" ht="30" customHeight="1">
      <c r="A22" s="20" t="inlineStr">
        <is>
          <t xml:space="preserve">Alto</t>
        </is>
      </c>
      <c r="B22" s="11" t="inlineStr">
        <is>
          <t xml:space="preserve">10–14</t>
        </is>
      </c>
      <c r="C22" s="6" t="inlineStr">
        <is>
          <t xml:space="preserve">Piano di risposta con almeno un task; revisione ogni due settimane.</t>
        </is>
      </c>
    </row>
    <row r="23" ht="45" customHeight="1">
      <c r="A23" s="21" t="inlineStr">
        <is>
          <t xml:space="preserve">Critico</t>
        </is>
      </c>
      <c r="B23" s="11" t="inlineStr">
        <is>
          <t xml:space="preserve">15–25</t>
        </is>
      </c>
      <c r="C23" s="6" t="inlineStr">
        <is>
          <t xml:space="preserve">Risposta subito, task con scadenza, revisione ogni settimana; la direzione e il cliente lo sanno.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110" customWidth="1"/>
  </cols>
  <sheetData>
    <row r="1" ht="34" customHeight="1"/>
    <row r="2" ht="28" customHeight="1">
      <c r="B2" s="1" t="inlineStr">
        <is>
          <t xml:space="preserve">Migrazione di un e-commerce su una nuova piattaforma: come si usa</t>
        </is>
      </c>
    </row>
    <row r="3">
      <c r="B3" s="2" t="inlineStr">
        <is>
          <t xml:space="preserve">Modello gratuito di KeenHour · keenhour.com · usalo e condividilo liberamente.</t>
        </is>
      </c>
    </row>
    <row r="5">
      <c r="B5" s="27" t="inlineStr">
        <is>
          <t xml:space="preserve">Il piano</t>
        </is>
      </c>
    </row>
    <row r="6" ht="30" customHeight="1">
      <c r="B6" s="28" t="inlineStr">
        <is>
          <t xml:space="preserve">Cambio di piattaforma senza perdere ordini né posizioni: inventario, mappa dei dati e dei 301, due migrazioni di prova, passaggio, Search Console.</t>
        </is>
      </c>
    </row>
    <row r="7" ht="30" customHeight="1">
      <c r="B7" s="28" t="inlineStr">
        <is>
          <t xml:space="preserve">1. Scrivi nel «Giorno 0 del piano» (foglio «Piano», in alto) il giorno in cui parte il lavoro: le date di tutti i task si spostano da lì, in giorni lavorativi da lunedì a venerdì.</t>
        </is>
      </c>
    </row>
    <row r="8" ht="30" customHeight="1">
      <c r="B8" s="28" t="inlineStr">
        <is>
          <t xml:space="preserve">2. Le festività non si contano da sole: se una cade nel piano, sposta a mano i task di quel giorno, o aggiungile alla funzione GIORNO.LAVORATIVO. KeenHour le salta da sé, con quelle del tuo workspace.</t>
        </is>
      </c>
    </row>
    <row r="9">
      <c r="B9" s="28" t="inlineStr">
        <is>
          <t xml:space="preserve">3. «Dipende da» dice il N° dei task che devono finire prima. Una milestone ha durata 0 e «Sì» nella sua colonna.</t>
        </is>
      </c>
    </row>
    <row r="10" ht="30" customHeight="1">
      <c r="B10" s="28" t="inlineStr">
        <is>
          <t xml:space="preserve">4. Ogni settimana aggiorna «Completato»; quando il piano è approvato, copia le scadenze nella «Scadenza baseline» con «Incolla valori».</t>
        </is>
      </c>
    </row>
    <row r="12">
      <c r="B12" s="27" t="inlineStr">
        <is>
          <t xml:space="preserve">I rischi</t>
        </is>
      </c>
    </row>
    <row r="13" ht="30" customHeight="1">
      <c r="B13" s="28" t="inlineStr">
        <is>
          <t xml:space="preserve">Il registro parte con i rischi tipici di questo lavoro, tutti «Identificato» e senza owner: scegli chi li segue, rivedi probabilità e impatto per il tuo progetto, togli quelli che non ti riguardano.</t>
        </is>
      </c>
    </row>
    <row r="14" ht="30" customHeight="1">
      <c r="B14" s="28" t="inlineStr">
        <is>
          <t xml:space="preserve">Punteggio = probabilità × impatto, da 1 a 25, con i livelli di KeenHour: basso fino a 4, medio fino a 9, alto fino a 14, critico da 15.</t>
        </is>
      </c>
    </row>
    <row r="16">
      <c r="B16" s="27" t="inlineStr">
        <is>
          <t xml:space="preserve">In KeenHour</t>
        </is>
      </c>
    </row>
    <row r="17" ht="30" customHeight="1">
      <c r="B17" s="28" t="inlineStr">
        <is>
          <t xml:space="preserve">Con «Usa questo modello» lo stesso piano nasce in KeenHour come Space, con le date dal giorno che scegli, le dipendenze, i rischi, le pagine dei documenti e, se indichi il cliente, la commessa.</t>
        </is>
      </c>
    </row>
    <row r="18">
      <c r="B18" s="28" t="inlineStr">
        <is>
          <t xml:space="preserve">Per importare il piano in una lista che hai già, scarica il CSV dalla pagina del modello.</t>
        </is>
      </c>
    </row>
    <row r="19">
      <c r="B19" s="29">
        <f>HYPERLINK("https://keenhour.com/modelli/migrazione-ecommerce","Il modello «Migrazione di un e-commerce su una nuova piattaforma» nella galleria")</f>
      </c>
    </row>
    <row r="20">
      <c r="B20" s="29">
        <f>HYPERLINK("https://keenhour.com/modelli/migrazione-ecommerce/usa","Usa questo modello in KeenHour")</f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Migrazione di un e-commerce su una nuova piattaforma</dc:title>
  <dc:creator>KeenHour</dc:creator>
  <dc:language>it-IT</dc:language>
</cp:coreProperties>
</file>