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</cols>
  <sheetData>
    <row r="1" ht="34" customHeight="1"/>
    <row r="2" ht="28" customHeight="1">
      <c r="A2" s="1" t="inlineStr">
        <is>
          <t xml:space="preserve">Avvio di una nuova linea produttiva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Nuova linea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  <c r="JR4" s="15">
        <f>JR5</f>
      </c>
      <c r="JS4" s="15"/>
      <c r="JT4" s="15"/>
      <c r="JU4" s="15"/>
      <c r="JV4" s="15"/>
      <c r="JW4" s="15"/>
      <c r="JX4" s="15"/>
      <c r="JY4" s="15">
        <f>JY5</f>
      </c>
      <c r="JZ4" s="15"/>
      <c r="KA4" s="15"/>
      <c r="KB4" s="15"/>
      <c r="KC4" s="15"/>
      <c r="KD4" s="15"/>
      <c r="KE4" s="15"/>
      <c r="KF4" s="15">
        <f>KF5</f>
      </c>
      <c r="KG4" s="15"/>
      <c r="KH4" s="15"/>
      <c r="KI4" s="15"/>
      <c r="KJ4" s="15"/>
      <c r="KK4" s="15"/>
      <c r="KL4" s="15"/>
      <c r="KM4" s="15">
        <f>KM5</f>
      </c>
      <c r="KN4" s="15"/>
      <c r="KO4" s="15"/>
      <c r="KP4" s="15"/>
      <c r="KQ4" s="15"/>
      <c r="KR4" s="15"/>
      <c r="KS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  <c r="JR5" s="16">
        <f>JQ5+1</f>
      </c>
      <c r="JS5" s="16">
        <f>JR5+1</f>
      </c>
      <c r="JT5" s="16">
        <f>JS5+1</f>
      </c>
      <c r="JU5" s="16">
        <f>JT5+1</f>
      </c>
      <c r="JV5" s="16">
        <f>JU5+1</f>
      </c>
      <c r="JW5" s="16">
        <f>JV5+1</f>
      </c>
      <c r="JX5" s="16">
        <f>JW5+1</f>
      </c>
      <c r="JY5" s="16">
        <f>JX5+1</f>
      </c>
      <c r="JZ5" s="16">
        <f>JY5+1</f>
      </c>
      <c r="KA5" s="16">
        <f>JZ5+1</f>
      </c>
      <c r="KB5" s="16">
        <f>KA5+1</f>
      </c>
      <c r="KC5" s="16">
        <f>KB5+1</f>
      </c>
      <c r="KD5" s="16">
        <f>KC5+1</f>
      </c>
      <c r="KE5" s="16">
        <f>KD5+1</f>
      </c>
      <c r="KF5" s="16">
        <f>KE5+1</f>
      </c>
      <c r="KG5" s="16">
        <f>KF5+1</f>
      </c>
      <c r="KH5" s="16">
        <f>KG5+1</f>
      </c>
      <c r="KI5" s="16">
        <f>KH5+1</f>
      </c>
      <c r="KJ5" s="16">
        <f>KI5+1</f>
      </c>
      <c r="KK5" s="16">
        <f>KJ5+1</f>
      </c>
      <c r="KL5" s="16">
        <f>KK5+1</f>
      </c>
      <c r="KM5" s="16">
        <f>KL5+1</f>
      </c>
      <c r="KN5" s="16">
        <f>KM5+1</f>
      </c>
      <c r="KO5" s="16">
        <f>KN5+1</f>
      </c>
      <c r="KP5" s="16">
        <f>KO5+1</f>
      </c>
      <c r="KQ5" s="16">
        <f>KP5+1</f>
      </c>
      <c r="KR5" s="16">
        <f>KQ5+1</f>
      </c>
      <c r="KS5" s="16">
        <f>KR5+1</f>
      </c>
    </row>
    <row r="6">
      <c r="A6" s="11">
        <f>IF(B6="","",ROW()-5)</f>
      </c>
      <c r="B6" s="6" t="inlineStr">
        <is>
          <t xml:space="preserve">Investimento approvato dalla direzione</t>
        </is>
      </c>
      <c r="C6" s="5" t="inlineStr">
        <is>
          <t xml:space="preserve">Specifica e scelta del costruttore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Specifica dei requisiti dell'utilizzatore (URS)</t>
        </is>
      </c>
      <c r="C7" s="5" t="inlineStr">
        <is>
          <t xml:space="preserve">Specifica e scelta del costruttore</t>
        </is>
      </c>
      <c r="D7" s="8">
        <f>WORKDAY($J$3,1)</f>
      </c>
      <c r="E7" s="7">
        <v>10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Layout preliminare dell'area e delle utenze</t>
        </is>
      </c>
      <c r="C8" s="5" t="inlineStr">
        <is>
          <t xml:space="preserve">Specifica e scelta del costruttore</t>
        </is>
      </c>
      <c r="D8" s="8">
        <f>WORKDAY($J$3,1)</f>
      </c>
      <c r="E8" s="7">
        <v>8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Richieste d'offerta ai costruttori</t>
        </is>
      </c>
      <c r="C9" s="5" t="inlineStr">
        <is>
          <t xml:space="preserve">Specifica e scelta del costruttore</t>
        </is>
      </c>
      <c r="D9" s="8">
        <f>WORKDAY($J$3,11)</f>
      </c>
      <c r="E9" s="7">
        <v>3</v>
      </c>
      <c r="F9" s="12">
        <f>IF(OR(D9="",E9=""),"",WORKDAY(D9,MAX(E9,1)-1))</f>
      </c>
      <c r="G9" s="7" t="inlineStr">
        <is>
          <t xml:space="preserve">2, 3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Offerte e chiarimenti tecnici dei costruttori</t>
        </is>
      </c>
      <c r="C10" s="5" t="inlineStr">
        <is>
          <t xml:space="preserve">Specifica e scelta del costruttore</t>
        </is>
      </c>
      <c r="D10" s="8">
        <f>WORKDAY($J$3,14)</f>
      </c>
      <c r="E10" s="7">
        <v>15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Visite a linee già installate dai costruttori</t>
        </is>
      </c>
      <c r="C11" s="5" t="inlineStr">
        <is>
          <t xml:space="preserve">Specifica e scelta del costruttore</t>
        </is>
      </c>
      <c r="D11" s="8">
        <f>WORKDAY($J$3,14)</f>
      </c>
      <c r="E11" s="7">
        <v>15</v>
      </c>
      <c r="F11" s="12">
        <f>IF(OR(D11="",E11=""),"",WORKDAY(D11,MAX(E11,1)-1))</f>
      </c>
      <c r="G11" s="7" t="inlineStr">
        <is>
          <t xml:space="preserve">4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Confronto tecnico ed economico delle offerte</t>
        </is>
      </c>
      <c r="C12" s="5" t="inlineStr">
        <is>
          <t xml:space="preserve">Specifica e scelta del costruttore</t>
        </is>
      </c>
      <c r="D12" s="8">
        <f>WORKDAY($J$3,29)</f>
      </c>
      <c r="E12" s="7">
        <v>4</v>
      </c>
      <c r="F12" s="12">
        <f>IF(OR(D12="",E12=""),"",WORKDAY(D12,MAX(E12,1)-1))</f>
      </c>
      <c r="G12" s="7" t="inlineStr">
        <is>
          <t xml:space="preserve">5, 6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Contratto con il costruttore</t>
        </is>
      </c>
      <c r="C13" s="5" t="inlineStr">
        <is>
          <t xml:space="preserve">Specifica e scelta del costruttore</t>
        </is>
      </c>
      <c r="D13" s="8">
        <f>WORKDAY($J$3,33)</f>
      </c>
      <c r="E13" s="7">
        <v>3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Ordine della linea firmato</t>
        </is>
      </c>
      <c r="C14" s="5" t="inlineStr">
        <is>
          <t xml:space="preserve">Specifica e scelta del costruttore</t>
        </is>
      </c>
      <c r="D14" s="8">
        <f>WORKDAY($J$3,36)</f>
      </c>
      <c r="E14" s="7">
        <v>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Riunione di avvio con il costruttore</t>
        </is>
      </c>
      <c r="C15" s="5" t="inlineStr">
        <is>
          <t xml:space="preserve">Progetto e preparazione dell'area</t>
        </is>
      </c>
      <c r="D15" s="8">
        <f>WORKDAY($J$3,37)</f>
      </c>
      <c r="E15" s="7">
        <v>1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Approvazione del progetto esecutivo della linea</t>
        </is>
      </c>
      <c r="C16" s="5" t="inlineStr">
        <is>
          <t xml:space="preserve">Progetto e preparazione dell'area</t>
        </is>
      </c>
      <c r="D16" s="8">
        <f>WORKDAY($J$3,38)</f>
      </c>
      <c r="E16" s="7">
        <v>18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Valutazione dei rischi della linea e delle interfacce fra le macchine</t>
        </is>
      </c>
      <c r="C17" s="5" t="inlineStr">
        <is>
          <t xml:space="preserve">Progetto e preparazione dell'area</t>
        </is>
      </c>
      <c r="D17" s="8">
        <f>WORKDAY($J$3,45)</f>
      </c>
      <c r="E17" s="7">
        <v>16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Progetto dell'area: fondazioni, alimentazione elettrica, aria compressa, scarichi</t>
        </is>
      </c>
      <c r="C18" s="5" t="inlineStr">
        <is>
          <t xml:space="preserve">Progetto e preparazione dell'area</t>
        </is>
      </c>
      <c r="D18" s="8">
        <f>WORKDAY($J$3,38)</f>
      </c>
      <c r="E18" s="7">
        <v>13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Verifica delle pratiche: prevenzione incendi, emissioni, rumore</t>
        </is>
      </c>
      <c r="C19" s="5" t="inlineStr">
        <is>
          <t xml:space="preserve">Progetto e preparazione dell'area</t>
        </is>
      </c>
      <c r="D19" s="8">
        <f>WORKDAY($J$3,38)</f>
      </c>
      <c r="E19" s="7">
        <v>10</v>
      </c>
      <c r="F19" s="12">
        <f>IF(OR(D19="",E19=""),"",WORKDAY(D19,MAX(E19,1)-1))</f>
      </c>
      <c r="G19" s="7" t="inlineStr">
        <is>
          <t xml:space="preserve">10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Costruzione della linea dal costruttore</t>
        </is>
      </c>
      <c r="C20" s="5" t="inlineStr">
        <is>
          <t xml:space="preserve">Progetto e preparazione dell'area</t>
        </is>
      </c>
      <c r="D20" s="8">
        <f>WORKDAY($J$3,56)</f>
      </c>
      <c r="E20" s="7">
        <v>65</v>
      </c>
      <c r="F20" s="12">
        <f>IF(OR(D20="",E20=""),"",WORKDAY(D20,MAX(E20,1)-1))</f>
      </c>
      <c r="G20" s="7" t="inlineStr">
        <is>
          <t xml:space="preserve">11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Lavori di preparazione dell'area e delle utenze</t>
        </is>
      </c>
      <c r="C21" s="5" t="inlineStr">
        <is>
          <t xml:space="preserve">Progetto e preparazione dell'area</t>
        </is>
      </c>
      <c r="D21" s="8">
        <f>WORKDAY($J$3,70)</f>
      </c>
      <c r="E21" s="7">
        <v>31</v>
      </c>
      <c r="F21" s="12">
        <f>IF(OR(D21="",E21=""),"",WORKDAY(D21,MAX(E21,1)-1))</f>
      </c>
      <c r="G21" s="7" t="inlineStr">
        <is>
          <t xml:space="preserve">13, 14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Area pronta a ricevere la linea</t>
        </is>
      </c>
      <c r="C22" s="5" t="inlineStr">
        <is>
          <t xml:space="preserve">Progetto e preparazione dell'area</t>
        </is>
      </c>
      <c r="D22" s="8">
        <f>WORKDAY($J$3,100)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Protocollo di collaudo FAT con prove e criteri di accettazione</t>
        </is>
      </c>
      <c r="C23" s="5" t="inlineStr">
        <is>
          <t xml:space="preserve">Collaudo in fabbrica (FAT)</t>
        </is>
      </c>
      <c r="D23" s="8">
        <f>WORKDAY($J$3,105)</f>
      </c>
      <c r="E23" s="7">
        <v>6</v>
      </c>
      <c r="F23" s="12">
        <f>IF(OR(D23="",E23=""),"",WORKDAY(D23,MAX(E23,1)-1))</f>
      </c>
      <c r="G23" s="7" t="inlineStr">
        <is>
          <t xml:space="preserve">11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Spedizione al costruttore di materiali e componenti per le prove</t>
        </is>
      </c>
      <c r="C24" s="5" t="inlineStr">
        <is>
          <t xml:space="preserve">Collaudo in fabbrica (FAT)</t>
        </is>
      </c>
      <c r="D24" s="8">
        <f>WORKDAY($J$3,111)</f>
      </c>
      <c r="E24" s="7">
        <v>5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Collaudo in fabbrica presso il costruttore (FAT)</t>
        </is>
      </c>
      <c r="C25" s="5" t="inlineStr">
        <is>
          <t xml:space="preserve">Collaudo in fabbrica (FAT)</t>
        </is>
      </c>
      <c r="D25" s="8">
        <f>WORKDAY($J$3,121)</f>
      </c>
      <c r="E25" s="7">
        <v>3</v>
      </c>
      <c r="F25" s="12">
        <f>IF(OR(D25="",E25=""),"",WORKDAY(D25,MAX(E25,1)-1))</f>
      </c>
      <c r="G25" s="7" t="inlineStr">
        <is>
          <t xml:space="preserve">15, 19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Chiusura dei rilievi del FAT</t>
        </is>
      </c>
      <c r="C26" s="5" t="inlineStr">
        <is>
          <t xml:space="preserve">Collaudo in fabbrica (FAT)</t>
        </is>
      </c>
      <c r="D26" s="8">
        <f>WORKDAY($J$3,124)</f>
      </c>
      <c r="E26" s="7">
        <v>10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Spedizione della linea autorizzata</t>
        </is>
      </c>
      <c r="C27" s="5" t="inlineStr">
        <is>
          <t xml:space="preserve">Collaudo in fabbrica (FAT)</t>
        </is>
      </c>
      <c r="D27" s="8">
        <f>WORKDAY($J$3,134)</f>
      </c>
      <c r="E27" s="7">
        <v>0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Smontaggio, trasporto e scarico della linea</t>
        </is>
      </c>
      <c r="C28" s="5" t="inlineStr">
        <is>
          <t xml:space="preserve">Installazione e collaudo in sito</t>
        </is>
      </c>
      <c r="D28" s="8">
        <f>WORKDAY($J$3,135)</f>
      </c>
      <c r="E28" s="7">
        <v>5</v>
      </c>
      <c r="F28" s="12">
        <f>IF(OR(D28="",E28=""),"",WORKDAY(D28,MAX(E28,1)-1))</f>
      </c>
      <c r="G28" s="7" t="inlineStr">
        <is>
          <t xml:space="preserve">22, 17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Installazione e allacciamenti</t>
        </is>
      </c>
      <c r="C29" s="5" t="inlineStr">
        <is>
          <t xml:space="preserve">Installazione e collaudo in sito</t>
        </is>
      </c>
      <c r="D29" s="8">
        <f>WORKDAY($J$3,140)</f>
      </c>
      <c r="E29" s="7">
        <v>15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   Posa e livellamento delle macchine</t>
        </is>
      </c>
      <c r="C30" s="5" t="inlineStr">
        <is>
          <t xml:space="preserve">Installazione e collaudo in sito</t>
        </is>
      </c>
      <c r="D30" s="8">
        <f>WORKDAY($J$3,140)</f>
      </c>
      <c r="E30" s="7">
        <v>5</v>
      </c>
      <c r="F30" s="12">
        <f>IF(OR(D30="",E30=""),"",WORKDAY(D30,MAX(E30,1)-1))</f>
      </c>
      <c r="G30" s="7"/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   Allacciamento di energia elettrica, aria compressa e acqua</t>
        </is>
      </c>
      <c r="C31" s="5" t="inlineStr">
        <is>
          <t xml:space="preserve">Installazione e collaudo in sito</t>
        </is>
      </c>
      <c r="D31" s="8">
        <f>WORKDAY($J$3,143)</f>
      </c>
      <c r="E31" s="7">
        <v>7</v>
      </c>
      <c r="F31" s="12">
        <f>IF(OR(D31="",E31=""),"",WORKDAY(D31,MAX(E31,1)-1))</f>
      </c>
      <c r="G31" s="7"/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Messa in servizio di automazione e sicurezze</t>
        </is>
      </c>
      <c r="C32" s="5" t="inlineStr">
        <is>
          <t xml:space="preserve">Installazione e collaudo in sito</t>
        </is>
      </c>
      <c r="D32" s="8">
        <f>WORKDAY($J$3,148)</f>
      </c>
      <c r="E32" s="7">
        <v>7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Verifiche di sicurezza: ripari, arresti di emergenza, impianto di terra</t>
        </is>
      </c>
      <c r="C33" s="5" t="inlineStr">
        <is>
          <t xml:space="preserve">Installazione e collaudo in sito</t>
        </is>
      </c>
      <c r="D33" s="8">
        <f>WORKDAY($J$3,155)</f>
      </c>
      <c r="E33" s="7">
        <v>3</v>
      </c>
      <c r="F33" s="12">
        <f>IF(OR(D33="",E33=""),"",WORKDAY(D33,MAX(E33,1)-1))</f>
      </c>
      <c r="G33" s="7" t="inlineStr">
        <is>
          <t xml:space="preserve">24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Dichiarazione CE e fascicolo tecnico della linea completa</t>
        </is>
      </c>
      <c r="C34" s="5" t="inlineStr">
        <is>
          <t xml:space="preserve">Installazione e collaudo in sito</t>
        </is>
      </c>
      <c r="D34" s="8">
        <f>WORKDAY($J$3,155)</f>
      </c>
      <c r="E34" s="7">
        <v>8</v>
      </c>
      <c r="F34" s="12">
        <f>IF(OR(D34="",E34=""),"",WORKDAY(D34,MAX(E34,1)-1))</f>
      </c>
      <c r="G34" s="7" t="inlineStr">
        <is>
          <t xml:space="preserve">24, 12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Aggiornamento del documento di valutazione dei rischi</t>
        </is>
      </c>
      <c r="C35" s="5" t="inlineStr">
        <is>
          <t xml:space="preserve">Installazione e collaudo in sito</t>
        </is>
      </c>
      <c r="D35" s="8">
        <f>WORKDAY($J$3,155)</f>
      </c>
      <c r="E35" s="7">
        <v>8</v>
      </c>
      <c r="F35" s="12">
        <f>IF(OR(D35="",E35=""),"",WORKDAY(D35,MAX(E35,1)-1))</f>
      </c>
      <c r="G35" s="7" t="inlineStr">
        <is>
          <t xml:space="preserve">24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Collaudo in sito (SAT) con prodotto reale</t>
        </is>
      </c>
      <c r="C36" s="5" t="inlineStr">
        <is>
          <t xml:space="preserve">Installazione e collaudo in sito</t>
        </is>
      </c>
      <c r="D36" s="8">
        <f>WORKDAY($J$3,158)</f>
      </c>
      <c r="E36" s="7">
        <v>5</v>
      </c>
      <c r="F36" s="12">
        <f>IF(OR(D36="",E36=""),"",WORKDAY(D36,MAX(E36,1)-1))</f>
      </c>
      <c r="G36" s="7" t="inlineStr">
        <is>
          <t xml:space="preserve">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Linea presa in carico dalla produzione</t>
        </is>
      </c>
      <c r="C37" s="5" t="inlineStr">
        <is>
          <t xml:space="preserve">Installazione e collaudo in sito</t>
        </is>
      </c>
      <c r="D37" s="8">
        <f>WORKDAY($J$3,163)</f>
      </c>
      <c r="E37" s="7">
        <v>0</v>
      </c>
      <c r="F37" s="12">
        <f>IF(OR(D37="",E37=""),"",WORKDAY(D37,MAX(E37,1)-1))</f>
      </c>
      <c r="G37" s="7" t="inlineStr">
        <is>
          <t xml:space="preserve">31, 29, 30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Ricambi critici a magazzino</t>
        </is>
      </c>
      <c r="C38" s="5" t="inlineStr">
        <is>
          <t xml:space="preserve">Persone e manutenzione</t>
        </is>
      </c>
      <c r="D38" s="8">
        <f>WORKDAY($J$3,135)</f>
      </c>
      <c r="E38" s="7">
        <v>16</v>
      </c>
      <c r="F38" s="12">
        <f>IF(OR(D38="",E38=""),"",WORKDAY(D38,MAX(E38,1)-1))</f>
      </c>
      <c r="G38" s="7" t="inlineStr">
        <is>
          <t xml:space="preserve">22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Piano di manutenzione programmata nel gestionale di manutenzione</t>
        </is>
      </c>
      <c r="C39" s="5" t="inlineStr">
        <is>
          <t xml:space="preserve">Persone e manutenzione</t>
        </is>
      </c>
      <c r="D39" s="8">
        <f>WORKDAY($J$3,140)</f>
      </c>
      <c r="E39" s="7">
        <v>15</v>
      </c>
      <c r="F39" s="12">
        <f>IF(OR(D39="",E39=""),"",WORKDAY(D39,MAX(E39,1)-1))</f>
      </c>
      <c r="G39" s="7" t="inlineStr">
        <is>
          <t xml:space="preserve">22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Formazione degli operatori: conduzione, cambio formato, sicurezza</t>
        </is>
      </c>
      <c r="C40" s="5" t="inlineStr">
        <is>
          <t xml:space="preserve">Persone e manutenzione</t>
        </is>
      </c>
      <c r="D40" s="8">
        <f>WORKDAY($J$3,155)</f>
      </c>
      <c r="E40" s="7">
        <v>6</v>
      </c>
      <c r="F40" s="12">
        <f>IF(OR(D40="",E40=""),"",WORKDAY(D40,MAX(E40,1)-1))</f>
      </c>
      <c r="G40" s="7" t="inlineStr">
        <is>
          <t xml:space="preserve">24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Formazione dei manutentori: meccanica, automazione, diagnostica</t>
        </is>
      </c>
      <c r="C41" s="5" t="inlineStr">
        <is>
          <t xml:space="preserve">Persone e manutenzione</t>
        </is>
      </c>
      <c r="D41" s="8">
        <f>WORKDAY($J$3,155)</f>
      </c>
      <c r="E41" s="7">
        <v>6</v>
      </c>
      <c r="F41" s="12">
        <f>IF(OR(D41="",E41=""),"",WORKDAY(D41,MAX(E41,1)-1))</f>
      </c>
      <c r="G41" s="7" t="inlineStr">
        <is>
          <t xml:space="preserve">24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Istruzioni operative, di cambio formato e di pulizia</t>
        </is>
      </c>
      <c r="C42" s="5" t="inlineStr">
        <is>
          <t xml:space="preserve">Persone e manutenzione</t>
        </is>
      </c>
      <c r="D42" s="8">
        <f>WORKDAY($J$3,155)</f>
      </c>
      <c r="E42" s="7">
        <v>8</v>
      </c>
      <c r="F42" s="12">
        <f>IF(OR(D42="",E42=""),"",WORKDAY(D42,MAX(E42,1)-1))</f>
      </c>
      <c r="G42" s="7" t="inlineStr">
        <is>
          <t xml:space="preserve">24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Interconnessione della linea al gestionale di fabbrica</t>
        </is>
      </c>
      <c r="C43" s="5" t="inlineStr">
        <is>
          <t xml:space="preserve">Persone e manutenzione</t>
        </is>
      </c>
      <c r="D43" s="8">
        <f>WORKDAY($J$3,158)</f>
      </c>
      <c r="E43" s="7">
        <v>13</v>
      </c>
      <c r="F43" s="12">
        <f>IF(OR(D43="",E43=""),"",WORKDAY(D43,MAX(E43,1)-1))</f>
      </c>
      <c r="G43" s="7" t="inlineStr">
        <is>
          <t xml:space="preserve">28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Rampa produttiva fino alla cadenza obiettivo</t>
        </is>
      </c>
      <c r="C44" s="5" t="inlineStr">
        <is>
          <t xml:space="preserve">Avviamento e rampa</t>
        </is>
      </c>
      <c r="D44" s="8">
        <f>WORKDAY($J$3,164)</f>
      </c>
      <c r="E44" s="7">
        <v>30</v>
      </c>
      <c r="F44" s="12">
        <f>IF(OR(D44="",E44=""),"",WORKDAY(D44,MAX(E44,1)-1))</f>
      </c>
      <c r="G44" s="7" t="inlineStr">
        <is>
          <t xml:space="preserve">32, 35, 36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Misura dell'OEE e analisi delle perdite</t>
        </is>
      </c>
      <c r="C45" s="5" t="inlineStr">
        <is>
          <t xml:space="preserve">Avviamento e rampa</t>
        </is>
      </c>
      <c r="D45" s="8">
        <f>WORKDAY($J$3,164)</f>
      </c>
      <c r="E45" s="7">
        <v>30</v>
      </c>
      <c r="F45" s="12">
        <f>IF(OR(D45="",E45=""),"",WORKDAY(D45,MAX(E45,1)-1))</f>
      </c>
      <c r="G45" s="7" t="inlineStr">
        <is>
          <t xml:space="preserve">32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Collaudo prestazionale: cadenza e disponibilità contrattuali</t>
        </is>
      </c>
      <c r="C46" s="5" t="inlineStr">
        <is>
          <t xml:space="preserve">Avviamento e rampa</t>
        </is>
      </c>
      <c r="D46" s="8">
        <f>WORKDAY($J$3,194)</f>
      </c>
      <c r="E46" s="7">
        <v>5</v>
      </c>
      <c r="F46" s="12">
        <f>IF(OR(D46="",E46=""),"",WORKDAY(D46,MAX(E46,1)-1))</f>
      </c>
      <c r="G46" s="7" t="inlineStr">
        <is>
          <t xml:space="preserve">39, 40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Accettazione finale della linea</t>
        </is>
      </c>
      <c r="C47" s="5" t="inlineStr">
        <is>
          <t xml:space="preserve">Avviamento e rampa</t>
        </is>
      </c>
      <c r="D47" s="8">
        <f>WORKDAY($J$3,199)</f>
      </c>
      <c r="E47" s="7">
        <v>0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Sì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Lezioni apprese e chiusura dell'investimento</t>
        </is>
      </c>
      <c r="C48" s="5" t="inlineStr">
        <is>
          <t xml:space="preserve">Avviamento e rampa</t>
        </is>
      </c>
      <c r="D48" s="8">
        <f>WORKDAY($J$3,200)</f>
      </c>
      <c r="E48" s="7">
        <v>3</v>
      </c>
      <c r="F48" s="12">
        <f>IF(OR(D48="",E48=""),"",WORKDAY(D48,MAX(E48,1)-1))</f>
      </c>
      <c r="G48" s="7" t="inlineStr">
        <is>
          <t xml:space="preserve">42, 38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4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</mergeCells>
  <conditionalFormatting sqref="L6:KS105">
    <cfRule type="expression" dxfId="6" priority="1" stopIfTrue="1">
      <formula>AND($H6="Sì",L$5=$F6)</formula>
    </cfRule>
  </conditionalFormatting>
  <conditionalFormatting sqref="L6:KS105">
    <cfRule type="expression" dxfId="7" priority="2" stopIfTrue="1">
      <formula>AND(AND($F6&lt;&gt;"",L$5&gt;=$D6,L$5&lt;=$F6),$F6&lt;TODAY(),N($I6)&lt;1)</formula>
    </cfRule>
  </conditionalFormatting>
  <conditionalFormatting sqref="L6:KS105">
    <cfRule type="expression" dxfId="8" priority="3" stopIfTrue="1">
      <formula>AND(AND($F6&lt;&gt;"",L$5&gt;=$D6,L$5&lt;=$F6),L$5&lt;$D6+($F6-$D6+1)*N($I6))</formula>
    </cfRule>
  </conditionalFormatting>
  <conditionalFormatting sqref="L6:KS105">
    <cfRule type="expression" dxfId="9" priority="4" stopIfTrue="1">
      <formula>AND($F6&lt;&gt;"",L$5&gt;=$D6,L$5&lt;=$F6)</formula>
    </cfRule>
  </conditionalFormatting>
  <conditionalFormatting sqref="L6:KS105">
    <cfRule type="expression" dxfId="10" priority="5" stopIfTrue="1">
      <formula>L$5=TODAY()</formula>
    </cfRule>
  </conditionalFormatting>
  <conditionalFormatting sqref="L6:KS105">
    <cfRule type="expression" dxfId="12" priority="6" stopIfTrue="1">
      <formula>WEEKDAY(L$5,2)&gt;5</formula>
    </cfRule>
  </conditionalFormatting>
  <conditionalFormatting sqref="L5:KS5">
    <cfRule type="expression" dxfId="11" priority="7" stopIfTrue="1">
      <formula>L5=TODAY()</formula>
    </cfRule>
  </conditionalFormatting>
  <conditionalFormatting sqref="L5:KS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Nuova linea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Il costruttore consegna in ritardo</t>
        </is>
      </c>
      <c r="C6" s="6" t="inlineStr">
        <is>
          <t xml:space="preserve">Costruzione più lunga del previsto o componenti in attesa: FAT, installazione e rampa slittano, la produzione resta sulla linea vecchia.</t>
        </is>
      </c>
      <c r="D6" s="5" t="inlineStr">
        <is>
          <t xml:space="preserve">Costruttore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Penali e pagamenti legati ai collaudi; avanzamento ogni due settimane con foto; linea vecchia mantenuta in efficienza fino all'accettazione.</t>
        </is>
      </c>
      <c r="L6" s="6" t="inlineStr">
        <is>
          <t xml:space="preserve">Costruzione della linea dal costruttore; Collaudo in fabbrica presso il costruttore (FAT)</t>
        </is>
      </c>
      <c r="M6" s="5" t="inlineStr">
        <is>
          <t xml:space="preserve">Identificato</t>
        </is>
      </c>
      <c r="N6" s="8">
        <f>WORKDAY(Piano!$J$3,80)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Area o utenze non pronte all'arrivo della linea</t>
        </is>
      </c>
      <c r="C7" s="6" t="inlineStr">
        <is>
          <t xml:space="preserve">Fondazioni, potenza elettrica o aria compressa insufficienti: la linea arriva e resta ferma.</t>
        </is>
      </c>
      <c r="D7" s="5" t="inlineStr">
        <is>
          <t xml:space="preserve">Area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Evitare</t>
        </is>
      </c>
      <c r="K7" s="6" t="inlineStr">
        <is>
          <t xml:space="preserve">Elenco delle utenze del progetto esecutivo confrontato con l'impianto esistente; lavori finiti un mese prima della spedizione.</t>
        </is>
      </c>
      <c r="L7" s="6" t="inlineStr">
        <is>
          <t xml:space="preserve">Progetto dell'area: fondazioni, alimentazione elettrica, aria compressa, scarichi; Lavori di preparazione dell'area e delle utenze</t>
        </is>
      </c>
      <c r="M7" s="5" t="inlineStr">
        <is>
          <t xml:space="preserve">Identificato</t>
        </is>
      </c>
      <c r="N7" s="8">
        <f>WORKDAY(Piano!$J$3,60)</f>
      </c>
      <c r="O7" s="11">
        <f>IF(AND(B7&lt;&gt;"",ISNUMBER(N7),M7&lt;&gt;"Chiuso",M7&lt;&gt;"Occorso",N7&lt;TODAY()),"Scaduta","")</f>
      </c>
    </row>
    <row r="8" ht="90" customHeight="1">
      <c r="A8" s="13">
        <f>IF(B8="","","R-"&amp;(ROW()-5))</f>
      </c>
      <c r="B8" s="6" t="inlineStr">
        <is>
          <t xml:space="preserve">Linea consegnata senza conformità dell'insieme</t>
        </is>
      </c>
      <c r="C8" s="6" t="inlineStr">
        <is>
          <t xml:space="preserve">Macchine marcate una per una ma nessuno firma per la linea intera: non si può mettere in servizio.</t>
        </is>
      </c>
      <c r="D8" s="5" t="inlineStr">
        <is>
          <t xml:space="preserve">Sicurezza</t>
        </is>
      </c>
      <c r="E8" s="5"/>
      <c r="F8" s="7">
        <v>3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Chi fa da fabbricante dell'insieme scritto nel contratto; valutazione dei rischi delle interfacce in fase di progetto.</t>
        </is>
      </c>
      <c r="L8" s="6" t="inlineStr">
        <is>
          <t xml:space="preserve">Contratto con il costruttore; Valutazione dei rischi della linea e delle interfacce fra le macchine; Dichiarazione CE e fascicolo tecnico della linea completa</t>
        </is>
      </c>
      <c r="M8" s="5" t="inlineStr">
        <is>
          <t xml:space="preserve">Identificato</t>
        </is>
      </c>
      <c r="N8" s="8">
        <f>WORKDAY(Piano!$J$3,45)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Prestazioni sotto i valori contrattuali</t>
        </is>
      </c>
      <c r="C9" s="6" t="inlineStr">
        <is>
          <t xml:space="preserve">In rampa la cadenza o la disponibilità non arrivano ai valori promessi: costi di produzione più alti e ordini in ritardo.</t>
        </is>
      </c>
      <c r="D9" s="5" t="inlineStr">
        <is>
          <t xml:space="preserve">Prestazioni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Trasferire</t>
        </is>
      </c>
      <c r="K9" s="6" t="inlineStr">
        <is>
          <t xml:space="preserve">Criteri di collaudo prestazionale e penali nel contratto; saldo pagato solo dopo l'accettazione finale.</t>
        </is>
      </c>
      <c r="L9" s="6" t="inlineStr">
        <is>
          <t xml:space="preserve">Collaudo prestazionale: cadenza e disponibilità contrattuali; Rampa produttiva fino alla cadenza obiettivo</t>
        </is>
      </c>
      <c r="M9" s="5" t="inlineStr">
        <is>
          <t xml:space="preserve">Identificato</t>
        </is>
      </c>
      <c r="N9" s="8">
        <f>WORKDAY(Piano!$J$3,180)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Manutentori non autonomi sulla linea nuova</t>
        </is>
      </c>
      <c r="C10" s="6" t="inlineStr">
        <is>
          <t xml:space="preserve">Il primo guasto serio richiede il tecnico del costruttore: fermi lunghi nei primi mesi.</t>
        </is>
      </c>
      <c r="D10" s="5" t="inlineStr">
        <is>
          <t xml:space="preserve">Persone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Manutentori presenti a FAT e installazione; formazione sulla diagnostica; ricambi critici a magazzino prima della presa in carico.</t>
        </is>
      </c>
      <c r="L10" s="6" t="inlineStr">
        <is>
          <t xml:space="preserve">Formazione dei manutentori: meccanica, automazione, diagnostica; Ricambi critici a magazzino</t>
        </is>
      </c>
      <c r="M10" s="5" t="inlineStr">
        <is>
          <t xml:space="preserve">Identificato</t>
        </is>
      </c>
      <c r="N10" s="8">
        <f>WORKDAY(Piano!$J$3,150)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Avvio di una nuova linea produttiva: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linea nuova dalla specifica all'accettazione: offerte dei costruttori, collaudo FAT, preparazione dell'area, installazione, SAT, marcatura CE e rampa.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HYPERLINK("https://keenhour.com/modelli/nuova-linea-produttiva","Il modello «Avvio di una nuova linea produttiva» nella galleria")</f>
      </c>
    </row>
    <row r="20">
      <c r="B20" s="29">
        <f>HYPERLINK("https://keenhour.com/modelli/nuova-linea-produttiva/usa","Usa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Avvio di una nuova linea produttiva</dc:title>
  <dc:creator>KeenHour</dc:creator>
  <dc:language>it-IT</dc:language>
</cp:coreProperties>
</file>