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  <col min="222" max="222" width="3.2" customWidth="1"/>
    <col min="223" max="223" width="3.2" customWidth="1"/>
    <col min="224" max="224" width="3.2" customWidth="1"/>
    <col min="225" max="225" width="3.2" customWidth="1"/>
    <col min="226" max="226" width="3.2" customWidth="1"/>
    <col min="227" max="227" width="3.2" customWidth="1"/>
    <col min="228" max="228" width="3.2" customWidth="1"/>
    <col min="229" max="229" width="3.2" customWidth="1"/>
    <col min="230" max="230" width="3.2" customWidth="1"/>
    <col min="231" max="231" width="3.2" customWidth="1"/>
    <col min="232" max="232" width="3.2" customWidth="1"/>
    <col min="233" max="233" width="3.2" customWidth="1"/>
    <col min="234" max="234" width="3.2" customWidth="1"/>
    <col min="235" max="235" width="3.2" customWidth="1"/>
    <col min="236" max="236" width="3.2" customWidth="1"/>
    <col min="237" max="237" width="3.2" customWidth="1"/>
    <col min="238" max="238" width="3.2" customWidth="1"/>
    <col min="239" max="239" width="3.2" customWidth="1"/>
    <col min="240" max="240" width="3.2" customWidth="1"/>
    <col min="241" max="241" width="3.2" customWidth="1"/>
    <col min="242" max="242" width="3.2" customWidth="1"/>
    <col min="243" max="243" width="3.2" customWidth="1"/>
    <col min="244" max="244" width="3.2" customWidth="1"/>
    <col min="245" max="245" width="3.2" customWidth="1"/>
    <col min="246" max="246" width="3.2" customWidth="1"/>
    <col min="247" max="247" width="3.2" customWidth="1"/>
    <col min="248" max="248" width="3.2" customWidth="1"/>
    <col min="249" max="249" width="3.2" customWidth="1"/>
    <col min="250" max="250" width="3.2" customWidth="1"/>
    <col min="251" max="251" width="3.2" customWidth="1"/>
    <col min="252" max="252" width="3.2" customWidth="1"/>
    <col min="253" max="253" width="3.2" customWidth="1"/>
    <col min="254" max="254" width="3.2" customWidth="1"/>
    <col min="255" max="255" width="3.2" customWidth="1"/>
    <col min="256" max="256" width="3.2" customWidth="1"/>
    <col min="257" max="257" width="3.2" customWidth="1"/>
    <col min="258" max="258" width="3.2" customWidth="1"/>
    <col min="259" max="259" width="3.2" customWidth="1"/>
    <col min="260" max="260" width="3.2" customWidth="1"/>
    <col min="261" max="261" width="3.2" customWidth="1"/>
    <col min="262" max="262" width="3.2" customWidth="1"/>
    <col min="263" max="263" width="3.2" customWidth="1"/>
    <col min="264" max="264" width="3.2" customWidth="1"/>
    <col min="265" max="265" width="3.2" customWidth="1"/>
    <col min="266" max="266" width="3.2" customWidth="1"/>
    <col min="267" max="267" width="3.2" customWidth="1"/>
    <col min="268" max="268" width="3.2" customWidth="1"/>
    <col min="269" max="269" width="3.2" customWidth="1"/>
    <col min="270" max="270" width="3.2" customWidth="1"/>
    <col min="271" max="271" width="3.2" customWidth="1"/>
    <col min="272" max="272" width="3.2" customWidth="1"/>
    <col min="273" max="273" width="3.2" customWidth="1"/>
    <col min="274" max="274" width="3.2" customWidth="1"/>
    <col min="275" max="275" width="3.2" customWidth="1"/>
    <col min="276" max="276" width="3.2" customWidth="1"/>
    <col min="277" max="277" width="3.2" customWidth="1"/>
    <col min="278" max="278" width="3.2" customWidth="1"/>
    <col min="279" max="279" width="3.2" customWidth="1"/>
    <col min="280" max="280" width="3.2" customWidth="1"/>
    <col min="281" max="281" width="3.2" customWidth="1"/>
    <col min="282" max="282" width="3.2" customWidth="1"/>
    <col min="283" max="283" width="3.2" customWidth="1"/>
    <col min="284" max="284" width="3.2" customWidth="1"/>
    <col min="285" max="285" width="3.2" customWidth="1"/>
    <col min="286" max="286" width="3.2" customWidth="1"/>
    <col min="287" max="287" width="3.2" customWidth="1"/>
    <col min="288" max="288" width="3.2" customWidth="1"/>
    <col min="289" max="289" width="3.2" customWidth="1"/>
    <col min="290" max="290" width="3.2" customWidth="1"/>
    <col min="291" max="291" width="3.2" customWidth="1"/>
    <col min="292" max="292" width="3.2" customWidth="1"/>
    <col min="293" max="293" width="3.2" customWidth="1"/>
    <col min="294" max="294" width="3.2" customWidth="1"/>
    <col min="295" max="295" width="3.2" customWidth="1"/>
    <col min="296" max="296" width="3.2" customWidth="1"/>
    <col min="297" max="297" width="3.2" customWidth="1"/>
    <col min="298" max="298" width="3.2" customWidth="1"/>
    <col min="299" max="299" width="3.2" customWidth="1"/>
    <col min="300" max="300" width="3.2" customWidth="1"/>
    <col min="301" max="301" width="3.2" customWidth="1"/>
    <col min="302" max="302" width="3.2" customWidth="1"/>
    <col min="303" max="303" width="3.2" customWidth="1"/>
    <col min="304" max="304" width="3.2" customWidth="1"/>
    <col min="305" max="305" width="3.2" customWidth="1"/>
    <col min="306" max="306" width="3.2" customWidth="1"/>
    <col min="307" max="307" width="3.2" customWidth="1"/>
    <col min="308" max="308" width="3.2" customWidth="1"/>
    <col min="309" max="309" width="3.2" customWidth="1"/>
    <col min="310" max="310" width="3.2" customWidth="1"/>
    <col min="311" max="311" width="3.2" customWidth="1"/>
    <col min="312" max="312" width="3.2" customWidth="1"/>
    <col min="313" max="313" width="3.2" customWidth="1"/>
    <col min="314" max="314" width="3.2" customWidth="1"/>
    <col min="315" max="315" width="3.2" customWidth="1"/>
    <col min="316" max="316" width="3.2" customWidth="1"/>
    <col min="317" max="317" width="3.2" customWidth="1"/>
    <col min="318" max="318" width="3.2" customWidth="1"/>
    <col min="319" max="319" width="3.2" customWidth="1"/>
    <col min="320" max="320" width="3.2" customWidth="1"/>
    <col min="321" max="321" width="3.2" customWidth="1"/>
    <col min="322" max="322" width="3.2" customWidth="1"/>
    <col min="323" max="323" width="3.2" customWidth="1"/>
    <col min="324" max="324" width="3.2" customWidth="1"/>
    <col min="325" max="325" width="3.2" customWidth="1"/>
    <col min="326" max="326" width="3.2" customWidth="1"/>
    <col min="327" max="327" width="3.2" customWidth="1"/>
    <col min="328" max="328" width="3.2" customWidth="1"/>
    <col min="329" max="329" width="3.2" customWidth="1"/>
    <col min="330" max="330" width="3.2" customWidth="1"/>
    <col min="331" max="331" width="3.2" customWidth="1"/>
    <col min="332" max="332" width="3.2" customWidth="1"/>
    <col min="333" max="333" width="3.2" customWidth="1"/>
    <col min="334" max="334" width="3.2" customWidth="1"/>
    <col min="335" max="335" width="3.2" customWidth="1"/>
    <col min="336" max="336" width="3.2" customWidth="1"/>
    <col min="337" max="337" width="3.2" customWidth="1"/>
    <col min="338" max="338" width="3.2" customWidth="1"/>
    <col min="339" max="339" width="3.2" customWidth="1"/>
    <col min="340" max="340" width="3.2" customWidth="1"/>
    <col min="341" max="341" width="3.2" customWidth="1"/>
    <col min="342" max="342" width="3.2" customWidth="1"/>
    <col min="343" max="343" width="3.2" customWidth="1"/>
    <col min="344" max="344" width="3.2" customWidth="1"/>
    <col min="345" max="345" width="3.2" customWidth="1"/>
    <col min="346" max="346" width="3.2" customWidth="1"/>
    <col min="347" max="347" width="3.2" customWidth="1"/>
    <col min="348" max="348" width="3.2" customWidth="1"/>
    <col min="349" max="349" width="3.2" customWidth="1"/>
    <col min="350" max="350" width="3.2" customWidth="1"/>
    <col min="351" max="351" width="3.2" customWidth="1"/>
    <col min="352" max="352" width="3.2" customWidth="1"/>
    <col min="353" max="353" width="3.2" customWidth="1"/>
    <col min="354" max="354" width="3.2" customWidth="1"/>
    <col min="355" max="355" width="3.2" customWidth="1"/>
    <col min="356" max="356" width="3.2" customWidth="1"/>
    <col min="357" max="357" width="3.2" customWidth="1"/>
    <col min="358" max="358" width="3.2" customWidth="1"/>
    <col min="359" max="359" width="3.2" customWidth="1"/>
    <col min="360" max="360" width="3.2" customWidth="1"/>
    <col min="361" max="361" width="3.2" customWidth="1"/>
    <col min="362" max="362" width="3.2" customWidth="1"/>
    <col min="363" max="363" width="3.2" customWidth="1"/>
    <col min="364" max="364" width="3.2" customWidth="1"/>
    <col min="365" max="365" width="3.2" customWidth="1"/>
    <col min="366" max="366" width="3.2" customWidth="1"/>
    <col min="367" max="367" width="3.2" customWidth="1"/>
    <col min="368" max="368" width="3.2" customWidth="1"/>
  </cols>
  <sheetData>
    <row r="1" ht="34" customHeight="1"/>
    <row r="2" ht="28" customHeight="1">
      <c r="A2" s="1" t="inlineStr">
        <is>
          <t xml:space="preserve">Piano attuativo di lottizzazione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Piano di lottizzazione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  <c r="GL4" s="15">
        <f>GL5</f>
      </c>
      <c r="GM4" s="15"/>
      <c r="GN4" s="15"/>
      <c r="GO4" s="15"/>
      <c r="GP4" s="15"/>
      <c r="GQ4" s="15"/>
      <c r="GR4" s="15"/>
      <c r="GS4" s="15">
        <f>GS5</f>
      </c>
      <c r="GT4" s="15"/>
      <c r="GU4" s="15"/>
      <c r="GV4" s="15"/>
      <c r="GW4" s="15"/>
      <c r="GX4" s="15"/>
      <c r="GY4" s="15"/>
      <c r="GZ4" s="15">
        <f>GZ5</f>
      </c>
      <c r="HA4" s="15"/>
      <c r="HB4" s="15"/>
      <c r="HC4" s="15"/>
      <c r="HD4" s="15"/>
      <c r="HE4" s="15"/>
      <c r="HF4" s="15"/>
      <c r="HG4" s="15">
        <f>HG5</f>
      </c>
      <c r="HH4" s="15"/>
      <c r="HI4" s="15"/>
      <c r="HJ4" s="15"/>
      <c r="HK4" s="15"/>
      <c r="HL4" s="15"/>
      <c r="HM4" s="15"/>
      <c r="HN4" s="15">
        <f>HN5</f>
      </c>
      <c r="HO4" s="15"/>
      <c r="HP4" s="15"/>
      <c r="HQ4" s="15"/>
      <c r="HR4" s="15"/>
      <c r="HS4" s="15"/>
      <c r="HT4" s="15"/>
      <c r="HU4" s="15">
        <f>HU5</f>
      </c>
      <c r="HV4" s="15"/>
      <c r="HW4" s="15"/>
      <c r="HX4" s="15"/>
      <c r="HY4" s="15"/>
      <c r="HZ4" s="15"/>
      <c r="IA4" s="15"/>
      <c r="IB4" s="15">
        <f>IB5</f>
      </c>
      <c r="IC4" s="15"/>
      <c r="ID4" s="15"/>
      <c r="IE4" s="15"/>
      <c r="IF4" s="15"/>
      <c r="IG4" s="15"/>
      <c r="IH4" s="15"/>
      <c r="II4" s="15">
        <f>II5</f>
      </c>
      <c r="IJ4" s="15"/>
      <c r="IK4" s="15"/>
      <c r="IL4" s="15"/>
      <c r="IM4" s="15"/>
      <c r="IN4" s="15"/>
      <c r="IO4" s="15"/>
      <c r="IP4" s="15">
        <f>IP5</f>
      </c>
      <c r="IQ4" s="15"/>
      <c r="IR4" s="15"/>
      <c r="IS4" s="15"/>
      <c r="IT4" s="15"/>
      <c r="IU4" s="15"/>
      <c r="IV4" s="15"/>
      <c r="IW4" s="15">
        <f>IW5</f>
      </c>
      <c r="IX4" s="15"/>
      <c r="IY4" s="15"/>
      <c r="IZ4" s="15"/>
      <c r="JA4" s="15"/>
      <c r="JB4" s="15"/>
      <c r="JC4" s="15"/>
      <c r="JD4" s="15">
        <f>JD5</f>
      </c>
      <c r="JE4" s="15"/>
      <c r="JF4" s="15"/>
      <c r="JG4" s="15"/>
      <c r="JH4" s="15"/>
      <c r="JI4" s="15"/>
      <c r="JJ4" s="15"/>
      <c r="JK4" s="15">
        <f>JK5</f>
      </c>
      <c r="JL4" s="15"/>
      <c r="JM4" s="15"/>
      <c r="JN4" s="15"/>
      <c r="JO4" s="15"/>
      <c r="JP4" s="15"/>
      <c r="JQ4" s="15"/>
      <c r="JR4" s="15">
        <f>JR5</f>
      </c>
      <c r="JS4" s="15"/>
      <c r="JT4" s="15"/>
      <c r="JU4" s="15"/>
      <c r="JV4" s="15"/>
      <c r="JW4" s="15"/>
      <c r="JX4" s="15"/>
      <c r="JY4" s="15">
        <f>JY5</f>
      </c>
      <c r="JZ4" s="15"/>
      <c r="KA4" s="15"/>
      <c r="KB4" s="15"/>
      <c r="KC4" s="15"/>
      <c r="KD4" s="15"/>
      <c r="KE4" s="15"/>
      <c r="KF4" s="15">
        <f>KF5</f>
      </c>
      <c r="KG4" s="15"/>
      <c r="KH4" s="15"/>
      <c r="KI4" s="15"/>
      <c r="KJ4" s="15"/>
      <c r="KK4" s="15"/>
      <c r="KL4" s="15"/>
      <c r="KM4" s="15">
        <f>KM5</f>
      </c>
      <c r="KN4" s="15"/>
      <c r="KO4" s="15"/>
      <c r="KP4" s="15"/>
      <c r="KQ4" s="15"/>
      <c r="KR4" s="15"/>
      <c r="KS4" s="15"/>
      <c r="KT4" s="15">
        <f>KT5</f>
      </c>
      <c r="KU4" s="15"/>
      <c r="KV4" s="15"/>
      <c r="KW4" s="15"/>
      <c r="KX4" s="15"/>
      <c r="KY4" s="15"/>
      <c r="KZ4" s="15"/>
      <c r="LA4" s="15">
        <f>LA5</f>
      </c>
      <c r="LB4" s="15"/>
      <c r="LC4" s="15"/>
      <c r="LD4" s="15"/>
      <c r="LE4" s="15"/>
      <c r="LF4" s="15"/>
      <c r="LG4" s="15"/>
      <c r="LH4" s="15">
        <f>LH5</f>
      </c>
      <c r="LI4" s="15"/>
      <c r="LJ4" s="15"/>
      <c r="LK4" s="15"/>
      <c r="LL4" s="15"/>
      <c r="LM4" s="15"/>
      <c r="LN4" s="15"/>
      <c r="LO4" s="15">
        <f>LO5</f>
      </c>
      <c r="LP4" s="15"/>
      <c r="LQ4" s="15"/>
      <c r="LR4" s="15"/>
      <c r="LS4" s="15"/>
      <c r="LT4" s="15"/>
      <c r="LU4" s="15"/>
      <c r="LV4" s="15">
        <f>LV5</f>
      </c>
      <c r="LW4" s="15"/>
      <c r="LX4" s="15"/>
      <c r="LY4" s="15"/>
      <c r="LZ4" s="15"/>
      <c r="MA4" s="15"/>
      <c r="MB4" s="15"/>
      <c r="MC4" s="15">
        <f>MC5</f>
      </c>
      <c r="MD4" s="15"/>
      <c r="ME4" s="15"/>
      <c r="MF4" s="15"/>
      <c r="MG4" s="15"/>
      <c r="MH4" s="15"/>
      <c r="MI4" s="15"/>
      <c r="MJ4" s="15">
        <f>MJ5</f>
      </c>
      <c r="MK4" s="15"/>
      <c r="ML4" s="15"/>
      <c r="MM4" s="15"/>
      <c r="MN4" s="15"/>
      <c r="MO4" s="15"/>
      <c r="MP4" s="15"/>
      <c r="MQ4" s="15">
        <f>MQ5</f>
      </c>
      <c r="MR4" s="15"/>
      <c r="MS4" s="15"/>
      <c r="MT4" s="15"/>
      <c r="MU4" s="15"/>
      <c r="MV4" s="15"/>
      <c r="MW4" s="15"/>
      <c r="MX4" s="15">
        <f>MX5</f>
      </c>
      <c r="MY4" s="15"/>
      <c r="MZ4" s="15"/>
      <c r="NA4" s="15"/>
      <c r="NB4" s="15"/>
      <c r="NC4" s="15"/>
      <c r="ND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  <c r="GL5" s="16">
        <f>GK5+1</f>
      </c>
      <c r="GM5" s="16">
        <f>GL5+1</f>
      </c>
      <c r="GN5" s="16">
        <f>GM5+1</f>
      </c>
      <c r="GO5" s="16">
        <f>GN5+1</f>
      </c>
      <c r="GP5" s="16">
        <f>GO5+1</f>
      </c>
      <c r="GQ5" s="16">
        <f>GP5+1</f>
      </c>
      <c r="GR5" s="16">
        <f>GQ5+1</f>
      </c>
      <c r="GS5" s="16">
        <f>GR5+1</f>
      </c>
      <c r="GT5" s="16">
        <f>GS5+1</f>
      </c>
      <c r="GU5" s="16">
        <f>GT5+1</f>
      </c>
      <c r="GV5" s="16">
        <f>GU5+1</f>
      </c>
      <c r="GW5" s="16">
        <f>GV5+1</f>
      </c>
      <c r="GX5" s="16">
        <f>GW5+1</f>
      </c>
      <c r="GY5" s="16">
        <f>GX5+1</f>
      </c>
      <c r="GZ5" s="16">
        <f>GY5+1</f>
      </c>
      <c r="HA5" s="16">
        <f>GZ5+1</f>
      </c>
      <c r="HB5" s="16">
        <f>HA5+1</f>
      </c>
      <c r="HC5" s="16">
        <f>HB5+1</f>
      </c>
      <c r="HD5" s="16">
        <f>HC5+1</f>
      </c>
      <c r="HE5" s="16">
        <f>HD5+1</f>
      </c>
      <c r="HF5" s="16">
        <f>HE5+1</f>
      </c>
      <c r="HG5" s="16">
        <f>HF5+1</f>
      </c>
      <c r="HH5" s="16">
        <f>HG5+1</f>
      </c>
      <c r="HI5" s="16">
        <f>HH5+1</f>
      </c>
      <c r="HJ5" s="16">
        <f>HI5+1</f>
      </c>
      <c r="HK5" s="16">
        <f>HJ5+1</f>
      </c>
      <c r="HL5" s="16">
        <f>HK5+1</f>
      </c>
      <c r="HM5" s="16">
        <f>HL5+1</f>
      </c>
      <c r="HN5" s="16">
        <f>HM5+1</f>
      </c>
      <c r="HO5" s="16">
        <f>HN5+1</f>
      </c>
      <c r="HP5" s="16">
        <f>HO5+1</f>
      </c>
      <c r="HQ5" s="16">
        <f>HP5+1</f>
      </c>
      <c r="HR5" s="16">
        <f>HQ5+1</f>
      </c>
      <c r="HS5" s="16">
        <f>HR5+1</f>
      </c>
      <c r="HT5" s="16">
        <f>HS5+1</f>
      </c>
      <c r="HU5" s="16">
        <f>HT5+1</f>
      </c>
      <c r="HV5" s="16">
        <f>HU5+1</f>
      </c>
      <c r="HW5" s="16">
        <f>HV5+1</f>
      </c>
      <c r="HX5" s="16">
        <f>HW5+1</f>
      </c>
      <c r="HY5" s="16">
        <f>HX5+1</f>
      </c>
      <c r="HZ5" s="16">
        <f>HY5+1</f>
      </c>
      <c r="IA5" s="16">
        <f>HZ5+1</f>
      </c>
      <c r="IB5" s="16">
        <f>IA5+1</f>
      </c>
      <c r="IC5" s="16">
        <f>IB5+1</f>
      </c>
      <c r="ID5" s="16">
        <f>IC5+1</f>
      </c>
      <c r="IE5" s="16">
        <f>ID5+1</f>
      </c>
      <c r="IF5" s="16">
        <f>IE5+1</f>
      </c>
      <c r="IG5" s="16">
        <f>IF5+1</f>
      </c>
      <c r="IH5" s="16">
        <f>IG5+1</f>
      </c>
      <c r="II5" s="16">
        <f>IH5+1</f>
      </c>
      <c r="IJ5" s="16">
        <f>II5+1</f>
      </c>
      <c r="IK5" s="16">
        <f>IJ5+1</f>
      </c>
      <c r="IL5" s="16">
        <f>IK5+1</f>
      </c>
      <c r="IM5" s="16">
        <f>IL5+1</f>
      </c>
      <c r="IN5" s="16">
        <f>IM5+1</f>
      </c>
      <c r="IO5" s="16">
        <f>IN5+1</f>
      </c>
      <c r="IP5" s="16">
        <f>IO5+1</f>
      </c>
      <c r="IQ5" s="16">
        <f>IP5+1</f>
      </c>
      <c r="IR5" s="16">
        <f>IQ5+1</f>
      </c>
      <c r="IS5" s="16">
        <f>IR5+1</f>
      </c>
      <c r="IT5" s="16">
        <f>IS5+1</f>
      </c>
      <c r="IU5" s="16">
        <f>IT5+1</f>
      </c>
      <c r="IV5" s="16">
        <f>IU5+1</f>
      </c>
      <c r="IW5" s="16">
        <f>IV5+1</f>
      </c>
      <c r="IX5" s="16">
        <f>IW5+1</f>
      </c>
      <c r="IY5" s="16">
        <f>IX5+1</f>
      </c>
      <c r="IZ5" s="16">
        <f>IY5+1</f>
      </c>
      <c r="JA5" s="16">
        <f>IZ5+1</f>
      </c>
      <c r="JB5" s="16">
        <f>JA5+1</f>
      </c>
      <c r="JC5" s="16">
        <f>JB5+1</f>
      </c>
      <c r="JD5" s="16">
        <f>JC5+1</f>
      </c>
      <c r="JE5" s="16">
        <f>JD5+1</f>
      </c>
      <c r="JF5" s="16">
        <f>JE5+1</f>
      </c>
      <c r="JG5" s="16">
        <f>JF5+1</f>
      </c>
      <c r="JH5" s="16">
        <f>JG5+1</f>
      </c>
      <c r="JI5" s="16">
        <f>JH5+1</f>
      </c>
      <c r="JJ5" s="16">
        <f>JI5+1</f>
      </c>
      <c r="JK5" s="16">
        <f>JJ5+1</f>
      </c>
      <c r="JL5" s="16">
        <f>JK5+1</f>
      </c>
      <c r="JM5" s="16">
        <f>JL5+1</f>
      </c>
      <c r="JN5" s="16">
        <f>JM5+1</f>
      </c>
      <c r="JO5" s="16">
        <f>JN5+1</f>
      </c>
      <c r="JP5" s="16">
        <f>JO5+1</f>
      </c>
      <c r="JQ5" s="16">
        <f>JP5+1</f>
      </c>
      <c r="JR5" s="16">
        <f>JQ5+1</f>
      </c>
      <c r="JS5" s="16">
        <f>JR5+1</f>
      </c>
      <c r="JT5" s="16">
        <f>JS5+1</f>
      </c>
      <c r="JU5" s="16">
        <f>JT5+1</f>
      </c>
      <c r="JV5" s="16">
        <f>JU5+1</f>
      </c>
      <c r="JW5" s="16">
        <f>JV5+1</f>
      </c>
      <c r="JX5" s="16">
        <f>JW5+1</f>
      </c>
      <c r="JY5" s="16">
        <f>JX5+1</f>
      </c>
      <c r="JZ5" s="16">
        <f>JY5+1</f>
      </c>
      <c r="KA5" s="16">
        <f>JZ5+1</f>
      </c>
      <c r="KB5" s="16">
        <f>KA5+1</f>
      </c>
      <c r="KC5" s="16">
        <f>KB5+1</f>
      </c>
      <c r="KD5" s="16">
        <f>KC5+1</f>
      </c>
      <c r="KE5" s="16">
        <f>KD5+1</f>
      </c>
      <c r="KF5" s="16">
        <f>KE5+1</f>
      </c>
      <c r="KG5" s="16">
        <f>KF5+1</f>
      </c>
      <c r="KH5" s="16">
        <f>KG5+1</f>
      </c>
      <c r="KI5" s="16">
        <f>KH5+1</f>
      </c>
      <c r="KJ5" s="16">
        <f>KI5+1</f>
      </c>
      <c r="KK5" s="16">
        <f>KJ5+1</f>
      </c>
      <c r="KL5" s="16">
        <f>KK5+1</f>
      </c>
      <c r="KM5" s="16">
        <f>KL5+1</f>
      </c>
      <c r="KN5" s="16">
        <f>KM5+1</f>
      </c>
      <c r="KO5" s="16">
        <f>KN5+1</f>
      </c>
      <c r="KP5" s="16">
        <f>KO5+1</f>
      </c>
      <c r="KQ5" s="16">
        <f>KP5+1</f>
      </c>
      <c r="KR5" s="16">
        <f>KQ5+1</f>
      </c>
      <c r="KS5" s="16">
        <f>KR5+1</f>
      </c>
      <c r="KT5" s="16">
        <f>KS5+1</f>
      </c>
      <c r="KU5" s="16">
        <f>KT5+1</f>
      </c>
      <c r="KV5" s="16">
        <f>KU5+1</f>
      </c>
      <c r="KW5" s="16">
        <f>KV5+1</f>
      </c>
      <c r="KX5" s="16">
        <f>KW5+1</f>
      </c>
      <c r="KY5" s="16">
        <f>KX5+1</f>
      </c>
      <c r="KZ5" s="16">
        <f>KY5+1</f>
      </c>
      <c r="LA5" s="16">
        <f>KZ5+1</f>
      </c>
      <c r="LB5" s="16">
        <f>LA5+1</f>
      </c>
      <c r="LC5" s="16">
        <f>LB5+1</f>
      </c>
      <c r="LD5" s="16">
        <f>LC5+1</f>
      </c>
      <c r="LE5" s="16">
        <f>LD5+1</f>
      </c>
      <c r="LF5" s="16">
        <f>LE5+1</f>
      </c>
      <c r="LG5" s="16">
        <f>LF5+1</f>
      </c>
      <c r="LH5" s="16">
        <f>LG5+1</f>
      </c>
      <c r="LI5" s="16">
        <f>LH5+1</f>
      </c>
      <c r="LJ5" s="16">
        <f>LI5+1</f>
      </c>
      <c r="LK5" s="16">
        <f>LJ5+1</f>
      </c>
      <c r="LL5" s="16">
        <f>LK5+1</f>
      </c>
      <c r="LM5" s="16">
        <f>LL5+1</f>
      </c>
      <c r="LN5" s="16">
        <f>LM5+1</f>
      </c>
      <c r="LO5" s="16">
        <f>LN5+1</f>
      </c>
      <c r="LP5" s="16">
        <f>LO5+1</f>
      </c>
      <c r="LQ5" s="16">
        <f>LP5+1</f>
      </c>
      <c r="LR5" s="16">
        <f>LQ5+1</f>
      </c>
      <c r="LS5" s="16">
        <f>LR5+1</f>
      </c>
      <c r="LT5" s="16">
        <f>LS5+1</f>
      </c>
      <c r="LU5" s="16">
        <f>LT5+1</f>
      </c>
      <c r="LV5" s="16">
        <f>LU5+1</f>
      </c>
      <c r="LW5" s="16">
        <f>LV5+1</f>
      </c>
      <c r="LX5" s="16">
        <f>LW5+1</f>
      </c>
      <c r="LY5" s="16">
        <f>LX5+1</f>
      </c>
      <c r="LZ5" s="16">
        <f>LY5+1</f>
      </c>
      <c r="MA5" s="16">
        <f>LZ5+1</f>
      </c>
      <c r="MB5" s="16">
        <f>MA5+1</f>
      </c>
      <c r="MC5" s="16">
        <f>MB5+1</f>
      </c>
      <c r="MD5" s="16">
        <f>MC5+1</f>
      </c>
      <c r="ME5" s="16">
        <f>MD5+1</f>
      </c>
      <c r="MF5" s="16">
        <f>ME5+1</f>
      </c>
      <c r="MG5" s="16">
        <f>MF5+1</f>
      </c>
      <c r="MH5" s="16">
        <f>MG5+1</f>
      </c>
      <c r="MI5" s="16">
        <f>MH5+1</f>
      </c>
      <c r="MJ5" s="16">
        <f>MI5+1</f>
      </c>
      <c r="MK5" s="16">
        <f>MJ5+1</f>
      </c>
      <c r="ML5" s="16">
        <f>MK5+1</f>
      </c>
      <c r="MM5" s="16">
        <f>ML5+1</f>
      </c>
      <c r="MN5" s="16">
        <f>MM5+1</f>
      </c>
      <c r="MO5" s="16">
        <f>MN5+1</f>
      </c>
      <c r="MP5" s="16">
        <f>MO5+1</f>
      </c>
      <c r="MQ5" s="16">
        <f>MP5+1</f>
      </c>
      <c r="MR5" s="16">
        <f>MQ5+1</f>
      </c>
      <c r="MS5" s="16">
        <f>MR5+1</f>
      </c>
      <c r="MT5" s="16">
        <f>MS5+1</f>
      </c>
      <c r="MU5" s="16">
        <f>MT5+1</f>
      </c>
      <c r="MV5" s="16">
        <f>MU5+1</f>
      </c>
      <c r="MW5" s="16">
        <f>MV5+1</f>
      </c>
      <c r="MX5" s="16">
        <f>MW5+1</f>
      </c>
      <c r="MY5" s="16">
        <f>MX5+1</f>
      </c>
      <c r="MZ5" s="16">
        <f>MY5+1</f>
      </c>
      <c r="NA5" s="16">
        <f>MZ5+1</f>
      </c>
      <c r="NB5" s="16">
        <f>NA5+1</f>
      </c>
      <c r="NC5" s="16">
        <f>NB5+1</f>
      </c>
      <c r="ND5" s="16">
        <f>NC5+1</f>
      </c>
    </row>
    <row r="6">
      <c r="A6" s="11">
        <f>IF(B6="","",ROW()-5)</f>
      </c>
      <c r="B6" s="6" t="inlineStr">
        <is>
          <t xml:space="preserve">Incarico dei proprietari dell'ambito firmato</t>
        </is>
      </c>
      <c r="C6" s="5" t="inlineStr">
        <is>
          <t xml:space="preserve">Avvio e analisi dell'ambito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Riunione di avvio con i proprietari</t>
        </is>
      </c>
      <c r="C7" s="5" t="inlineStr">
        <is>
          <t xml:space="preserve">Avvio e analisi dell'ambito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Analisi della scheda d'ambito e delle norme del piano generale</t>
        </is>
      </c>
      <c r="C8" s="5" t="inlineStr">
        <is>
          <t xml:space="preserve">Avvio e analisi dell'ambito</t>
        </is>
      </c>
      <c r="D8" s="8">
        <f>WORKDAY($J$3,2)</f>
      </c>
      <c r="E8" s="7">
        <v>4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Visure, mappe catastali e quote di proprietà</t>
        </is>
      </c>
      <c r="C9" s="5" t="inlineStr">
        <is>
          <t xml:space="preserve">Avvio e analisi dell'ambito</t>
        </is>
      </c>
      <c r="D9" s="8">
        <f>WORKDAY($J$3,2)</f>
      </c>
      <c r="E9" s="7">
        <v>5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Rilievo planoaltimetrico dell'ambito</t>
        </is>
      </c>
      <c r="C10" s="5" t="inlineStr">
        <is>
          <t xml:space="preserve">Avvio e analisi dell'ambito</t>
        </is>
      </c>
      <c r="D10" s="8">
        <f>WORKDAY($J$3,2)</f>
      </c>
      <c r="E10" s="7">
        <v>10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Richiesta agli enti gestori delle reti esistenti</t>
        </is>
      </c>
      <c r="C11" s="5" t="inlineStr">
        <is>
          <t xml:space="preserve">Avvio e analisi dell'ambito</t>
        </is>
      </c>
      <c r="D11" s="8">
        <f>WORKDAY($J$3,2)</f>
      </c>
      <c r="E11" s="7">
        <v>2</v>
      </c>
      <c r="F11" s="12">
        <f>IF(OR(D11="",E11=""),"",WORKDAY(D11,MAX(E11,1)-1))</f>
      </c>
      <c r="G11" s="7" t="inlineStr">
        <is>
          <t xml:space="preserve">2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Risposte degli enti gestori con le planimetrie delle reti</t>
        </is>
      </c>
      <c r="C12" s="5" t="inlineStr">
        <is>
          <t xml:space="preserve">Avvio e analisi dell'ambito</t>
        </is>
      </c>
      <c r="D12" s="8">
        <f>WORKDAY($J$3,4)</f>
      </c>
      <c r="E12" s="7">
        <v>20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Relazione geologica e studio di compatibilità sismica</t>
        </is>
      </c>
      <c r="C13" s="5" t="inlineStr">
        <is>
          <t xml:space="preserve">Avvio e analisi dell'ambito</t>
        </is>
      </c>
      <c r="D13" s="8">
        <f>WORKDAY($J$3,2)</f>
      </c>
      <c r="E13" s="7">
        <v>20</v>
      </c>
      <c r="F13" s="12">
        <f>IF(OR(D13="",E13=""),"",WORKDAY(D13,MAX(E13,1)-1))</f>
      </c>
      <c r="G13" s="7" t="inlineStr">
        <is>
          <t xml:space="preserve">2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Incontro preliminare con l'ufficio urbanistica</t>
        </is>
      </c>
      <c r="C14" s="5" t="inlineStr">
        <is>
          <t xml:space="preserve">Avvio e analisi dell'ambito</t>
        </is>
      </c>
      <c r="D14" s="8">
        <f>WORKDAY($J$3,6)</f>
      </c>
      <c r="E14" s="7">
        <v>1</v>
      </c>
      <c r="F14" s="12">
        <f>IF(OR(D14="",E14=""),"",WORKDAY(D14,MAX(E14,1)-1))</f>
      </c>
      <c r="G14" s="7" t="inlineStr">
        <is>
          <t xml:space="preserve">3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Quadro conoscitivo dell'ambito completo</t>
        </is>
      </c>
      <c r="C15" s="5" t="inlineStr">
        <is>
          <t xml:space="preserve">Avvio e analisi dell'ambito</t>
        </is>
      </c>
      <c r="D15" s="8">
        <f>WORKDAY($J$3,24)</f>
      </c>
      <c r="E15" s="7">
        <v>0</v>
      </c>
      <c r="F15" s="12">
        <f>IF(OR(D15="",E15=""),"",WORKDAY(D15,MAX(E15,1)-1))</f>
      </c>
      <c r="G15" s="7" t="inlineStr">
        <is>
          <t xml:space="preserve">5, 7, 8, 9, 4</t>
        </is>
      </c>
      <c r="H15" s="7" t="inlineStr">
        <is>
          <t xml:space="preserve">Sì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Dimensionamento: capacità edificatoria e standard urbanistici</t>
        </is>
      </c>
      <c r="C16" s="5" t="inlineStr">
        <is>
          <t xml:space="preserve">Planivolumetrico</t>
        </is>
      </c>
      <c r="D16" s="8">
        <f>WORKDAY($J$3,25)</f>
      </c>
      <c r="E16" s="7">
        <v>3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Due ipotesi planivolumetriche</t>
        </is>
      </c>
      <c r="C17" s="5" t="inlineStr">
        <is>
          <t xml:space="preserve">Planivolumetrico</t>
        </is>
      </c>
      <c r="D17" s="8">
        <f>WORKDAY($J$3,28)</f>
      </c>
      <c r="E17" s="7">
        <v>10</v>
      </c>
      <c r="F17" s="12">
        <f>IF(OR(D17="",E17=""),"",WORKDAY(D17,MAX(E17,1)-1))</f>
      </c>
      <c r="G17" s="7" t="inlineStr">
        <is>
          <t xml:space="preserve">11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Incontro con i proprietari sulle ipotesi</t>
        </is>
      </c>
      <c r="C18" s="5" t="inlineStr">
        <is>
          <t xml:space="preserve">Planivolumetrico</t>
        </is>
      </c>
      <c r="D18" s="8">
        <f>WORKDAY($J$3,38)</f>
      </c>
      <c r="E18" s="7">
        <v>1</v>
      </c>
      <c r="F18" s="12">
        <f>IF(OR(D18="",E18=""),"",WORKDAY(D18,MAX(E18,1)-1))</f>
      </c>
      <c r="G18" s="7" t="inlineStr">
        <is>
          <t xml:space="preserve">12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Ripartizione dei lotti e della capacità edificatoria fra i proprietari</t>
        </is>
      </c>
      <c r="C19" s="5" t="inlineStr">
        <is>
          <t xml:space="preserve">Planivolumetrico</t>
        </is>
      </c>
      <c r="D19" s="8">
        <f>WORKDAY($J$3,39)</f>
      </c>
      <c r="E19" s="7">
        <v>5</v>
      </c>
      <c r="F19" s="12">
        <f>IF(OR(D19="",E19=""),"",WORKDAY(D19,MAX(E19,1)-1))</f>
      </c>
      <c r="G19" s="7" t="inlineStr">
        <is>
          <t xml:space="preserve">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Verifica dell'ipotesi scelta con il Comune</t>
        </is>
      </c>
      <c r="C20" s="5" t="inlineStr">
        <is>
          <t xml:space="preserve">Planivolumetrico</t>
        </is>
      </c>
      <c r="D20" s="8">
        <f>WORKDAY($J$3,39)</f>
      </c>
      <c r="E20" s="7">
        <v>1</v>
      </c>
      <c r="F20" s="12">
        <f>IF(OR(D20="",E20=""),"",WORKDAY(D20,MAX(E20,1)-1))</f>
      </c>
      <c r="G20" s="7" t="inlineStr">
        <is>
          <t xml:space="preserve">13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Planivolumetrico condiviso da proprietari e Comune</t>
        </is>
      </c>
      <c r="C21" s="5" t="inlineStr">
        <is>
          <t xml:space="preserve">Planivolumetrico</t>
        </is>
      </c>
      <c r="D21" s="8">
        <f>WORKDAY($J$3,44)</f>
      </c>
      <c r="E21" s="7">
        <v>0</v>
      </c>
      <c r="F21" s="12">
        <f>IF(OR(D21="",E21=""),"",WORKDAY(D21,MAX(E21,1)-1))</f>
      </c>
      <c r="G21" s="7" t="inlineStr">
        <is>
          <t xml:space="preserve">14, 15</t>
        </is>
      </c>
      <c r="H21" s="7" t="inlineStr">
        <is>
          <t xml:space="preserve">Sì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Viabilità, parcheggi pubblici e percorsi pedonali</t>
        </is>
      </c>
      <c r="C22" s="5" t="inlineStr">
        <is>
          <t xml:space="preserve">Opere di urbanizzazione</t>
        </is>
      </c>
      <c r="D22" s="8">
        <f>WORKDAY($J$3,45)</f>
      </c>
      <c r="E22" s="7">
        <v>10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Fognature separate e invarianza idraulica</t>
        </is>
      </c>
      <c r="C23" s="5" t="inlineStr">
        <is>
          <t xml:space="preserve">Opere di urbanizzazione</t>
        </is>
      </c>
      <c r="D23" s="8">
        <f>WORKDAY($J$3,45)</f>
      </c>
      <c r="E23" s="7">
        <v>10</v>
      </c>
      <c r="F23" s="12">
        <f>IF(OR(D23="",E23=""),"",WORKDAY(D23,MAX(E23,1)-1))</f>
      </c>
      <c r="G23" s="7" t="inlineStr">
        <is>
          <t xml:space="preserve">16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Acquedotto, gas, energia elettrica e telecomunicazioni</t>
        </is>
      </c>
      <c r="C24" s="5" t="inlineStr">
        <is>
          <t xml:space="preserve">Opere di urbanizzazione</t>
        </is>
      </c>
      <c r="D24" s="8">
        <f>WORKDAY($J$3,45)</f>
      </c>
      <c r="E24" s="7">
        <v>8</v>
      </c>
      <c r="F24" s="12">
        <f>IF(OR(D24="",E24=""),"",WORKDAY(D24,MAX(E24,1)-1))</f>
      </c>
      <c r="G24" s="7" t="inlineStr">
        <is>
          <t xml:space="preserve">16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Illuminazione pubblica</t>
        </is>
      </c>
      <c r="C25" s="5" t="inlineStr">
        <is>
          <t xml:space="preserve">Opere di urbanizzazione</t>
        </is>
      </c>
      <c r="D25" s="8">
        <f>WORKDAY($J$3,50)</f>
      </c>
      <c r="E25" s="7">
        <v>5</v>
      </c>
      <c r="F25" s="12">
        <f>IF(OR(D25="",E25=""),"",WORKDAY(D25,MAX(E25,1)-1))</f>
      </c>
      <c r="G25" s="7" t="inlineStr">
        <is>
          <t xml:space="preserve">16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Verde pubblico e aree in cessione</t>
        </is>
      </c>
      <c r="C26" s="5" t="inlineStr">
        <is>
          <t xml:space="preserve">Opere di urbanizzazione</t>
        </is>
      </c>
      <c r="D26" s="8">
        <f>WORKDAY($J$3,50)</f>
      </c>
      <c r="E26" s="7">
        <v>5</v>
      </c>
      <c r="F26" s="12">
        <f>IF(OR(D26="",E26=""),"",WORKDAY(D26,MAX(E26,1)-1))</f>
      </c>
      <c r="G26" s="7" t="inlineStr">
        <is>
          <t xml:space="preserve">16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Computo metrico estimativo delle opere di urbanizzazione</t>
        </is>
      </c>
      <c r="C27" s="5" t="inlineStr">
        <is>
          <t xml:space="preserve">Opere di urbanizzazione</t>
        </is>
      </c>
      <c r="D27" s="8">
        <f>WORKDAY($J$3,55)</f>
      </c>
      <c r="E27" s="7">
        <v>7</v>
      </c>
      <c r="F27" s="12">
        <f>IF(OR(D27="",E27=""),"",WORKDAY(D27,MAX(E27,1)-1))</f>
      </c>
      <c r="G27" s="7" t="inlineStr">
        <is>
          <t xml:space="preserve">17, 18, 19, 20, 21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Pareri degli enti gestori sui progetti delle reti</t>
        </is>
      </c>
      <c r="C28" s="5" t="inlineStr">
        <is>
          <t xml:space="preserve">Opere di urbanizzazione</t>
        </is>
      </c>
      <c r="D28" s="8">
        <f>WORKDAY($J$3,55)</f>
      </c>
      <c r="E28" s="7">
        <v>30</v>
      </c>
      <c r="F28" s="12">
        <f>IF(OR(D28="",E28=""),"",WORKDAY(D28,MAX(E28,1)-1))</f>
      </c>
      <c r="G28" s="7" t="inlineStr">
        <is>
          <t xml:space="preserve">18, 19, 20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Progetto delle urbanizzazioni con i pareri degli enti</t>
        </is>
      </c>
      <c r="C29" s="5" t="inlineStr">
        <is>
          <t xml:space="preserve">Opere di urbanizzazione</t>
        </is>
      </c>
      <c r="D29" s="8">
        <f>WORKDAY($J$3,85)</f>
      </c>
      <c r="E29" s="7">
        <v>0</v>
      </c>
      <c r="F29" s="12">
        <f>IF(OR(D29="",E29=""),"",WORKDAY(D29,MAX(E29,1)-1))</f>
      </c>
      <c r="G29" s="7" t="inlineStr">
        <is>
          <t xml:space="preserve">22, 23</t>
        </is>
      </c>
      <c r="H29" s="7" t="inlineStr">
        <is>
          <t xml:space="preserve">Sì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Tavole del piano: zonizzazione, lotti, sezioni e profili</t>
        </is>
      </c>
      <c r="C30" s="5" t="inlineStr">
        <is>
          <t xml:space="preserve">Elaborati del piano e convenzione</t>
        </is>
      </c>
      <c r="D30" s="8">
        <f>WORKDAY($J$3,45)</f>
      </c>
      <c r="E30" s="7">
        <v>15</v>
      </c>
      <c r="F30" s="12">
        <f>IF(OR(D30="",E30=""),"",WORKDAY(D30,MAX(E30,1)-1))</f>
      </c>
      <c r="G30" s="7" t="inlineStr">
        <is>
          <t xml:space="preserve">16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Norme tecniche di attuazione del piano</t>
        </is>
      </c>
      <c r="C31" s="5" t="inlineStr">
        <is>
          <t xml:space="preserve">Elaborati del piano e convenzione</t>
        </is>
      </c>
      <c r="D31" s="8">
        <f>WORKDAY($J$3,55)</f>
      </c>
      <c r="E31" s="7">
        <v>7</v>
      </c>
      <c r="F31" s="12">
        <f>IF(OR(D31="",E31=""),"",WORKDAY(D31,MAX(E31,1)-1))</f>
      </c>
      <c r="G31" s="7" t="inlineStr">
        <is>
          <t xml:space="preserve">16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Relazione illustrativa e tecnica</t>
        </is>
      </c>
      <c r="C32" s="5" t="inlineStr">
        <is>
          <t xml:space="preserve">Elaborati del piano e convenzione</t>
        </is>
      </c>
      <c r="D32" s="8">
        <f>WORKDAY($J$3,60)</f>
      </c>
      <c r="E32" s="7">
        <v>5</v>
      </c>
      <c r="F32" s="12">
        <f>IF(OR(D32="",E32=""),"",WORKDAY(D32,MAX(E32,1)-1))</f>
      </c>
      <c r="G32" s="7" t="inlineStr">
        <is>
          <t xml:space="preserve">25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Rapporto preliminare per la verifica di assoggettabilità a VAS</t>
        </is>
      </c>
      <c r="C33" s="5" t="inlineStr">
        <is>
          <t xml:space="preserve">Elaborati del piano e convenzione</t>
        </is>
      </c>
      <c r="D33" s="8">
        <f>WORKDAY($J$3,45)</f>
      </c>
      <c r="E33" s="7">
        <v>7</v>
      </c>
      <c r="F33" s="12">
        <f>IF(OR(D33="",E33=""),"",WORKDAY(D33,MAX(E33,1)-1))</f>
      </c>
      <c r="G33" s="7" t="inlineStr">
        <is>
          <t xml:space="preserve">16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Schema di convenzione urbanistica</t>
        </is>
      </c>
      <c r="C34" s="5" t="inlineStr">
        <is>
          <t xml:space="preserve">Elaborati del piano e convenzione</t>
        </is>
      </c>
      <c r="D34" s="8">
        <f>WORKDAY($J$3,62)</f>
      </c>
      <c r="E34" s="7">
        <v>8</v>
      </c>
      <c r="F34" s="12">
        <f>IF(OR(D34="",E34=""),"",WORKDAY(D34,MAX(E34,1)-1))</f>
      </c>
      <c r="G34" s="7" t="inlineStr">
        <is>
          <t xml:space="preserve">26, 22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Cronoprogramma delle opere e importo delle garanzie</t>
        </is>
      </c>
      <c r="C35" s="5" t="inlineStr">
        <is>
          <t xml:space="preserve">Elaborati del piano e convenzione</t>
        </is>
      </c>
      <c r="D35" s="8">
        <f>WORKDAY($J$3,70)</f>
      </c>
      <c r="E35" s="7">
        <v>2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Firma degli elaborati da parte di tutti i proprietari</t>
        </is>
      </c>
      <c r="C36" s="5" t="inlineStr">
        <is>
          <t xml:space="preserve">Elaborati del piano e convenzione</t>
        </is>
      </c>
      <c r="D36" s="8">
        <f>WORKDAY($J$3,86)</f>
      </c>
      <c r="E36" s="7">
        <v>2</v>
      </c>
      <c r="F36" s="12">
        <f>IF(OR(D36="",E36=""),"",WORKDAY(D36,MAX(E36,1)-1))</f>
      </c>
      <c r="G36" s="7" t="inlineStr">
        <is>
          <t xml:space="preserve">24, 27, 30, 28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Piano presentato al Comune</t>
        </is>
      </c>
      <c r="C37" s="5" t="inlineStr">
        <is>
          <t xml:space="preserve">Elaborati del piano e convenzione</t>
        </is>
      </c>
      <c r="D37" s="8">
        <f>WORKDAY($J$3,88)</f>
      </c>
      <c r="E37" s="7">
        <v>0</v>
      </c>
      <c r="F37" s="12">
        <f>IF(OR(D37="",E37=""),"",WORKDAY(D37,MAX(E37,1)-1))</f>
      </c>
      <c r="G37" s="7" t="inlineStr">
        <is>
          <t xml:space="preserve">31</t>
        </is>
      </c>
      <c r="H37" s="7" t="inlineStr">
        <is>
          <t xml:space="preserve">Sì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Istruttoria dell'ufficio urbanistica</t>
        </is>
      </c>
      <c r="C38" s="5" t="inlineStr">
        <is>
          <t xml:space="preserve">Iter di approvazione</t>
        </is>
      </c>
      <c r="D38" s="8">
        <f>WORKDAY($J$3,89)</f>
      </c>
      <c r="E38" s="7">
        <v>42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Risposta alle richieste di integrazione dell'ufficio</t>
        </is>
      </c>
      <c r="C39" s="5" t="inlineStr">
        <is>
          <t xml:space="preserve">Iter di approvazione</t>
        </is>
      </c>
      <c r="D39" s="8">
        <f>WORKDAY($J$3,105)</f>
      </c>
      <c r="E39" s="7">
        <v>10</v>
      </c>
      <c r="F39" s="12">
        <f>IF(OR(D39="",E39=""),"",WORKDAY(D39,MAX(E39,1)-1))</f>
      </c>
      <c r="G39" s="7" t="inlineStr">
        <is>
          <t xml:space="preserve">32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Verifica di assoggettabilità a VAS dell'autorità competente</t>
        </is>
      </c>
      <c r="C40" s="5" t="inlineStr">
        <is>
          <t xml:space="preserve">Iter di approvazione</t>
        </is>
      </c>
      <c r="D40" s="8">
        <f>WORKDAY($J$3,89)</f>
      </c>
      <c r="E40" s="7">
        <v>63</v>
      </c>
      <c r="F40" s="12">
        <f>IF(OR(D40="",E40=""),"",WORKDAY(D40,MAX(E40,1)-1))</f>
      </c>
      <c r="G40" s="7" t="inlineStr">
        <is>
          <t xml:space="preserve">32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Adozione del piano</t>
        </is>
      </c>
      <c r="C41" s="5" t="inlineStr">
        <is>
          <t xml:space="preserve">Iter di approvazione</t>
        </is>
      </c>
      <c r="D41" s="8">
        <f>WORKDAY($J$3,152)</f>
      </c>
      <c r="E41" s="7">
        <v>10</v>
      </c>
      <c r="F41" s="12">
        <f>IF(OR(D41="",E41=""),"",WORKDAY(D41,MAX(E41,1)-1))</f>
      </c>
      <c r="G41" s="7" t="inlineStr">
        <is>
          <t xml:space="preserve">33, 34, 35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Piano adottato</t>
        </is>
      </c>
      <c r="C42" s="5" t="inlineStr">
        <is>
          <t xml:space="preserve">Iter di approvazione</t>
        </is>
      </c>
      <c r="D42" s="8">
        <f>WORKDAY($J$3,162)</f>
      </c>
      <c r="E42" s="7">
        <v>0</v>
      </c>
      <c r="F42" s="12">
        <f>IF(OR(D42="",E42=""),"",WORKDAY(D42,MAX(E42,1)-1))</f>
      </c>
      <c r="G42" s="7" t="inlineStr">
        <is>
          <t xml:space="preserve">36</t>
        </is>
      </c>
      <c r="H42" s="7" t="inlineStr">
        <is>
          <t xml:space="preserve">Sì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Deposito, pubblicazione e osservazioni</t>
        </is>
      </c>
      <c r="C43" s="5" t="inlineStr">
        <is>
          <t xml:space="preserve">Iter di approvazione</t>
        </is>
      </c>
      <c r="D43" s="8">
        <f>WORKDAY($J$3,163)</f>
      </c>
      <c r="E43" s="7">
        <v>42</v>
      </c>
      <c r="F43" s="12">
        <f>IF(OR(D43="",E43=""),"",WORKDAY(D43,MAX(E43,1)-1))</f>
      </c>
      <c r="G43" s="7" t="inlineStr">
        <is>
          <t xml:space="preserve">37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Proposta di controdeduzioni alle osservazioni</t>
        </is>
      </c>
      <c r="C44" s="5" t="inlineStr">
        <is>
          <t xml:space="preserve">Iter di approvazione</t>
        </is>
      </c>
      <c r="D44" s="8">
        <f>WORKDAY($J$3,205)</f>
      </c>
      <c r="E44" s="7">
        <v>7</v>
      </c>
      <c r="F44" s="12">
        <f>IF(OR(D44="",E44=""),"",WORKDAY(D44,MAX(E44,1)-1))</f>
      </c>
      <c r="G44" s="7" t="inlineStr">
        <is>
          <t xml:space="preserve">38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Approvazione definitiva del piano</t>
        </is>
      </c>
      <c r="C45" s="5" t="inlineStr">
        <is>
          <t xml:space="preserve">Iter di approvazione</t>
        </is>
      </c>
      <c r="D45" s="8">
        <f>WORKDAY($J$3,212)</f>
      </c>
      <c r="E45" s="7">
        <v>21</v>
      </c>
      <c r="F45" s="12">
        <f>IF(OR(D45="",E45=""),"",WORKDAY(D45,MAX(E45,1)-1))</f>
      </c>
      <c r="G45" s="7" t="inlineStr">
        <is>
          <t xml:space="preserve">39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Piano approvato ed efficace</t>
        </is>
      </c>
      <c r="C46" s="5" t="inlineStr">
        <is>
          <t xml:space="preserve">Iter di approvazione</t>
        </is>
      </c>
      <c r="D46" s="8">
        <f>WORKDAY($J$3,233)</f>
      </c>
      <c r="E46" s="7">
        <v>0</v>
      </c>
      <c r="F46" s="12">
        <f>IF(OR(D46="",E46=""),"",WORKDAY(D46,MAX(E46,1)-1))</f>
      </c>
      <c r="G46" s="7" t="inlineStr">
        <is>
          <t xml:space="preserve">40</t>
        </is>
      </c>
      <c r="H46" s="7" t="inlineStr">
        <is>
          <t xml:space="preserve">Sì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Testo definitivo della convenzione con il notaio</t>
        </is>
      </c>
      <c r="C47" s="5" t="inlineStr">
        <is>
          <t xml:space="preserve">Convenzione</t>
        </is>
      </c>
      <c r="D47" s="8">
        <f>WORKDAY($J$3,234)</f>
      </c>
      <c r="E47" s="7">
        <v>5</v>
      </c>
      <c r="F47" s="12">
        <f>IF(OR(D47="",E47=""),"",WORKDAY(D47,MAX(E47,1)-1))</f>
      </c>
      <c r="G47" s="7" t="inlineStr">
        <is>
          <t xml:space="preserve">41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Frazionamento catastale delle aree in cessione</t>
        </is>
      </c>
      <c r="C48" s="5" t="inlineStr">
        <is>
          <t xml:space="preserve">Convenzione</t>
        </is>
      </c>
      <c r="D48" s="8">
        <f>WORKDAY($J$3,234)</f>
      </c>
      <c r="E48" s="7">
        <v>10</v>
      </c>
      <c r="F48" s="12">
        <f>IF(OR(D48="",E48=""),"",WORKDAY(D48,MAX(E48,1)-1))</f>
      </c>
      <c r="G48" s="7" t="inlineStr">
        <is>
          <t xml:space="preserve">41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Convenzione stipulata</t>
        </is>
      </c>
      <c r="C49" s="5" t="inlineStr">
        <is>
          <t xml:space="preserve">Convenzione</t>
        </is>
      </c>
      <c r="D49" s="8">
        <f>WORKDAY($J$3,244)</f>
      </c>
      <c r="E49" s="7">
        <v>0</v>
      </c>
      <c r="F49" s="12">
        <f>IF(OR(D49="",E49=""),"",WORKDAY(D49,MAX(E49,1)-1))</f>
      </c>
      <c r="G49" s="7" t="inlineStr">
        <is>
          <t xml:space="preserve">42, 43</t>
        </is>
      </c>
      <c r="H49" s="7" t="inlineStr">
        <is>
          <t xml:space="preserve">Sì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Programma del progetto esecutivo delle opere di urbanizzazione</t>
        </is>
      </c>
      <c r="C50" s="5" t="inlineStr">
        <is>
          <t xml:space="preserve">Convenzione</t>
        </is>
      </c>
      <c r="D50" s="8">
        <f>WORKDAY($J$3,245)</f>
      </c>
      <c r="E50" s="7">
        <v>2</v>
      </c>
      <c r="F50" s="12">
        <f>IF(OR(D50="",E50=""),"",WORKDAY(D50,MAX(E50,1)-1))</f>
      </c>
      <c r="G50" s="7" t="inlineStr">
        <is>
          <t xml:space="preserve">44</t>
        </is>
      </c>
      <c r="H50" s="7" t="inlineStr">
        <is>
          <t xml:space="preserve">No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52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  <mergeCell ref="GS4:GY4"/>
    <mergeCell ref="GZ4:HF4"/>
    <mergeCell ref="HG4:HM4"/>
    <mergeCell ref="HN4:HT4"/>
    <mergeCell ref="HU4:IA4"/>
    <mergeCell ref="IB4:IH4"/>
    <mergeCell ref="II4:IO4"/>
    <mergeCell ref="IP4:IV4"/>
    <mergeCell ref="IW4:JC4"/>
    <mergeCell ref="JD4:JJ4"/>
    <mergeCell ref="JK4:JQ4"/>
    <mergeCell ref="JR4:JX4"/>
    <mergeCell ref="JY4:KE4"/>
    <mergeCell ref="KF4:KL4"/>
    <mergeCell ref="KM4:KS4"/>
    <mergeCell ref="KT4:KZ4"/>
    <mergeCell ref="LA4:LG4"/>
    <mergeCell ref="LH4:LN4"/>
    <mergeCell ref="LO4:LU4"/>
    <mergeCell ref="LV4:MB4"/>
    <mergeCell ref="MC4:MI4"/>
    <mergeCell ref="MJ4:MP4"/>
    <mergeCell ref="MQ4:MW4"/>
    <mergeCell ref="MX4:ND4"/>
  </mergeCells>
  <conditionalFormatting sqref="L6:ND105">
    <cfRule type="expression" dxfId="6" priority="1" stopIfTrue="1">
      <formula>AND($H6="Sì",L$5=$F6)</formula>
    </cfRule>
  </conditionalFormatting>
  <conditionalFormatting sqref="L6:ND105">
    <cfRule type="expression" dxfId="7" priority="2" stopIfTrue="1">
      <formula>AND(AND($F6&lt;&gt;"",L$5&gt;=$D6,L$5&lt;=$F6),$F6&lt;TODAY(),N($I6)&lt;1)</formula>
    </cfRule>
  </conditionalFormatting>
  <conditionalFormatting sqref="L6:ND105">
    <cfRule type="expression" dxfId="8" priority="3" stopIfTrue="1">
      <formula>AND(AND($F6&lt;&gt;"",L$5&gt;=$D6,L$5&lt;=$F6),L$5&lt;$D6+($F6-$D6+1)*N($I6))</formula>
    </cfRule>
  </conditionalFormatting>
  <conditionalFormatting sqref="L6:ND105">
    <cfRule type="expression" dxfId="9" priority="4" stopIfTrue="1">
      <formula>AND($F6&lt;&gt;"",L$5&gt;=$D6,L$5&lt;=$F6)</formula>
    </cfRule>
  </conditionalFormatting>
  <conditionalFormatting sqref="L6:ND105">
    <cfRule type="expression" dxfId="10" priority="5" stopIfTrue="1">
      <formula>L$5=TODAY()</formula>
    </cfRule>
  </conditionalFormatting>
  <conditionalFormatting sqref="L6:ND105">
    <cfRule type="expression" dxfId="12" priority="6" stopIfTrue="1">
      <formula>WEEKDAY(L$5,2)&gt;5</formula>
    </cfRule>
  </conditionalFormatting>
  <conditionalFormatting sqref="L5:ND5">
    <cfRule type="expression" dxfId="11" priority="7" stopIfTrue="1">
      <formula>L5=TODAY()</formula>
    </cfRule>
  </conditionalFormatting>
  <conditionalFormatting sqref="L5:ND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Piano di lottizzazione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75" customHeight="1">
      <c r="A6" s="13">
        <f>IF(B6="","","R-"&amp;(ROW()-5))</f>
      </c>
      <c r="B6" s="6" t="inlineStr">
        <is>
          <t xml:space="preserve">Proprietari in disaccordo sulla ripartizione</t>
        </is>
      </c>
      <c r="C6" s="6" t="inlineStr">
        <is>
          <t xml:space="preserve">Un proprietario non accetta lotti, cessioni o tempi: senza tutte le firme il piano non si presenta, o si ricorre al consorzio di chi rappresenta la maggioranza.</t>
        </is>
      </c>
      <c r="D6" s="5" t="inlineStr">
        <is>
          <t xml:space="preserve">Proprietari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Quote di proprietà verificate subito; criteri di ripartizione scritti e firmati prima del disegno; tabelle di ripartizione per ogni ipotesi del planivolumetrico.</t>
        </is>
      </c>
      <c r="L6" s="6" t="inlineStr">
        <is>
          <t xml:space="preserve">Visure, mappe catastali e quote di proprietà; Ripartizione dei lotti e della capacità edificatoria fra i proprietari</t>
        </is>
      </c>
      <c r="M6" s="5" t="inlineStr">
        <is>
          <t xml:space="preserve">Identificato</t>
        </is>
      </c>
      <c r="N6" s="8">
        <f>WORKDAY(Piano!$J$3,40)</f>
      </c>
      <c r="O6" s="11">
        <f>IF(AND(B6&lt;&gt;"",ISNUMBER(N6),M6&lt;&gt;"Chiuso",M6&lt;&gt;"Occorso",N6&lt;TODAY()),"Scaduta","")</f>
      </c>
    </row>
    <row r="7" ht="75" customHeight="1">
      <c r="A7" s="13">
        <f>IF(B7="","","R-"&amp;(ROW()-5))</f>
      </c>
      <c r="B7" s="6" t="inlineStr">
        <is>
          <t xml:space="preserve">Il piano è assoggettato a VAS</t>
        </is>
      </c>
      <c r="C7" s="6" t="inlineStr">
        <is>
          <t xml:space="preserve">L'autorità competente non esclude il piano: servono rapporto ambientale, consultazioni e parere motivato, con mesi in più.</t>
        </is>
      </c>
      <c r="D7" s="5" t="inlineStr">
        <is>
          <t xml:space="preserve">Ambiente</t>
        </is>
      </c>
      <c r="E7" s="5"/>
      <c r="F7" s="7">
        <v>2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Rapporto preliminare completo su suolo, acque e traffico; confronto con l'autorità competente prima di presentarlo; consulente ambientale coinvolto dal planivolumetrico.</t>
        </is>
      </c>
      <c r="L7" s="6" t="inlineStr">
        <is>
          <t xml:space="preserve">Rapporto preliminare per la verifica di assoggettabilità a VAS; Verifica di assoggettabilità a VAS dell'autorità competente</t>
        </is>
      </c>
      <c r="M7" s="5" t="inlineStr">
        <is>
          <t xml:space="preserve">Identificato</t>
        </is>
      </c>
      <c r="N7" s="8">
        <f>WORKDAY(Piano!$J$3,120)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Prescrizioni costose degli enti gestori</t>
        </is>
      </c>
      <c r="C8" s="6" t="inlineStr">
        <is>
          <t xml:space="preserve">Le reti esistenti non bastano: l'ente chiede potenziamenti fuori dall'ambito che pesano sul computo e sulle garanzie.</t>
        </is>
      </c>
      <c r="D8" s="5" t="inlineStr">
        <is>
          <t xml:space="preserve">Reti</t>
        </is>
      </c>
      <c r="E8" s="5"/>
      <c r="F8" s="7">
        <v>3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Capacità residua delle reti chiesta all'avvio; incontro tecnico con ogni ente prima di chiudere il progetto delle reti; somma per le prescrizioni nel computo.</t>
        </is>
      </c>
      <c r="L8" s="6" t="inlineStr">
        <is>
          <t xml:space="preserve">Richiesta agli enti gestori delle reti esistenti; Pareri degli enti gestori sui progetti delle reti</t>
        </is>
      </c>
      <c r="M8" s="5" t="inlineStr">
        <is>
          <t xml:space="preserve">Identificato</t>
        </is>
      </c>
      <c r="N8" s="8">
        <f>WORKDAY(Piano!$J$3,70)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Adozione rinviata</t>
        </is>
      </c>
      <c r="C9" s="6" t="inlineStr">
        <is>
          <t xml:space="preserve">Calendario della giunta o del consiglio, elezioni o un cambio di indirizzo politico tengono il piano fermo dopo l'istruttoria.</t>
        </is>
      </c>
      <c r="D9" s="5" t="inlineStr">
        <is>
          <t xml:space="preserve">Comune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Accettare</t>
        </is>
      </c>
      <c r="K9" s="6" t="inlineStr">
        <is>
          <t xml:space="preserve">Calendario delle sedute chiesto all'ufficio a fine istruttoria; i proprietari sanno dall'inizio che questa attesa non dipende dallo studio.</t>
        </is>
      </c>
      <c r="L9" s="6" t="inlineStr">
        <is>
          <t xml:space="preserve">Adozione del piano</t>
        </is>
      </c>
      <c r="M9" s="5" t="inlineStr">
        <is>
          <t xml:space="preserve">Identificato</t>
        </is>
      </c>
      <c r="N9" s="8">
        <f>WORKDAY(Piano!$J$3,150)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Osservazioni che cambiano il disegno</t>
        </is>
      </c>
      <c r="C10" s="6" t="inlineStr">
        <is>
          <t xml:space="preserve">Confinanti o associazioni presentano osservazioni accolte dal Comune: tavole, norme e computo si rifanno prima dell'approvazione.</t>
        </is>
      </c>
      <c r="D10" s="5" t="inlineStr">
        <is>
          <t xml:space="preserve">Terzi</t>
        </is>
      </c>
      <c r="E10" s="5"/>
      <c r="F10" s="7">
        <v>3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Planivolumetrico presentato ai confinanti prima del deposito; controdeduzioni preparate dallo studio con proposte già quantificate.</t>
        </is>
      </c>
      <c r="L10" s="6" t="inlineStr">
        <is>
          <t xml:space="preserve">Deposito, pubblicazione e osservazioni; Proposta di controdeduzioni alle osservazioni</t>
        </is>
      </c>
      <c r="M10" s="5" t="inlineStr">
        <is>
          <t xml:space="preserve">Identificato</t>
        </is>
      </c>
      <c r="N10" s="8">
        <f>WORKDAY(Piano!$J$3,200)</f>
      </c>
      <c r="O10" s="11">
        <f>IF(AND(B10&lt;&gt;"",ISNUMBER(N10),M10&lt;&gt;"Chiuso",M10&lt;&gt;"Occorso",N10&lt;TODAY()),"Scaduta","")</f>
      </c>
    </row>
    <row r="11">
      <c r="A11" s="13">
        <f>IF(B11="","","R-"&amp;(ROW()-5))</f>
      </c>
      <c r="B11" s="6"/>
      <c r="C11" s="6"/>
      <c r="D11" s="5"/>
      <c r="E11" s="5"/>
      <c r="F11" s="7"/>
      <c r="G11" s="7"/>
      <c r="H11" s="11">
        <f>IF(OR(F11="",G11=""),"",F11*G11)</f>
      </c>
      <c r="I11" s="11">
        <f>IF(H11="","",IF(H11&gt;=15,"Critico",IF(H11&gt;=10,"Alto",IF(H11&gt;=5,"Medio","Basso"))))</f>
      </c>
      <c r="J11" s="5"/>
      <c r="K11" s="6"/>
      <c r="L11" s="6"/>
      <c r="M11" s="5"/>
      <c r="N11" s="8"/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Piano attuativo di lottizzazione: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Una lottizzazione dall'incarico alla convenzione: rilievo, planivolumetrico, urbanizzazioni, VAS, adozione, osservazioni, approvazione e stipula.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HYPERLINK("https://keenhour.com/modelli/piano-attuativo","Il modello «Piano attuativo di lottizzazione» nella galleria")</f>
      </c>
    </row>
    <row r="20">
      <c r="B20" s="29">
        <f>HYPERLINK("https://keenhour.com/modelli/piano-attuativo/usa","Usa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Piano attuativo di lottizzazione</dc:title>
  <dc:creator>KeenHour</dc:creator>
  <dc:language>it-IT</dc:language>
</cp:coreProperties>
</file>