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  <col min="159" max="159" width="3.2" customWidth="1"/>
    <col min="160" max="160" width="3.2" customWidth="1"/>
    <col min="161" max="161" width="3.2" customWidth="1"/>
    <col min="162" max="162" width="3.2" customWidth="1"/>
    <col min="163" max="163" width="3.2" customWidth="1"/>
    <col min="164" max="164" width="3.2" customWidth="1"/>
    <col min="165" max="165" width="3.2" customWidth="1"/>
    <col min="166" max="166" width="3.2" customWidth="1"/>
    <col min="167" max="167" width="3.2" customWidth="1"/>
    <col min="168" max="168" width="3.2" customWidth="1"/>
    <col min="169" max="169" width="3.2" customWidth="1"/>
    <col min="170" max="170" width="3.2" customWidth="1"/>
    <col min="171" max="171" width="3.2" customWidth="1"/>
    <col min="172" max="172" width="3.2" customWidth="1"/>
    <col min="173" max="173" width="3.2" customWidth="1"/>
    <col min="174" max="174" width="3.2" customWidth="1"/>
    <col min="175" max="175" width="3.2" customWidth="1"/>
    <col min="176" max="176" width="3.2" customWidth="1"/>
    <col min="177" max="177" width="3.2" customWidth="1"/>
    <col min="178" max="178" width="3.2" customWidth="1"/>
    <col min="179" max="179" width="3.2" customWidth="1"/>
  </cols>
  <sheetData>
    <row r="1" ht="34" customHeight="1"/>
    <row r="2" ht="28" customHeight="1">
      <c r="A2" s="1" t="inlineStr">
        <is>
          <t xml:space="preserve">Portale web su misura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Portale web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  <c r="EA4" s="15">
        <f>EA5</f>
      </c>
      <c r="EB4" s="15"/>
      <c r="EC4" s="15"/>
      <c r="ED4" s="15"/>
      <c r="EE4" s="15"/>
      <c r="EF4" s="15"/>
      <c r="EG4" s="15"/>
      <c r="EH4" s="15">
        <f>EH5</f>
      </c>
      <c r="EI4" s="15"/>
      <c r="EJ4" s="15"/>
      <c r="EK4" s="15"/>
      <c r="EL4" s="15"/>
      <c r="EM4" s="15"/>
      <c r="EN4" s="15"/>
      <c r="EO4" s="15">
        <f>EO5</f>
      </c>
      <c r="EP4" s="15"/>
      <c r="EQ4" s="15"/>
      <c r="ER4" s="15"/>
      <c r="ES4" s="15"/>
      <c r="ET4" s="15"/>
      <c r="EU4" s="15"/>
      <c r="EV4" s="15">
        <f>EV5</f>
      </c>
      <c r="EW4" s="15"/>
      <c r="EX4" s="15"/>
      <c r="EY4" s="15"/>
      <c r="EZ4" s="15"/>
      <c r="FA4" s="15"/>
      <c r="FB4" s="15"/>
      <c r="FC4" s="15">
        <f>FC5</f>
      </c>
      <c r="FD4" s="15"/>
      <c r="FE4" s="15"/>
      <c r="FF4" s="15"/>
      <c r="FG4" s="15"/>
      <c r="FH4" s="15"/>
      <c r="FI4" s="15"/>
      <c r="FJ4" s="15">
        <f>FJ5</f>
      </c>
      <c r="FK4" s="15"/>
      <c r="FL4" s="15"/>
      <c r="FM4" s="15"/>
      <c r="FN4" s="15"/>
      <c r="FO4" s="15"/>
      <c r="FP4" s="15"/>
      <c r="FQ4" s="15">
        <f>FQ5</f>
      </c>
      <c r="FR4" s="15"/>
      <c r="FS4" s="15"/>
      <c r="FT4" s="15"/>
      <c r="FU4" s="15"/>
      <c r="FV4" s="15"/>
      <c r="FW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  <c r="EA5" s="16">
        <f>DZ5+1</f>
      </c>
      <c r="EB5" s="16">
        <f>EA5+1</f>
      </c>
      <c r="EC5" s="16">
        <f>EB5+1</f>
      </c>
      <c r="ED5" s="16">
        <f>EC5+1</f>
      </c>
      <c r="EE5" s="16">
        <f>ED5+1</f>
      </c>
      <c r="EF5" s="16">
        <f>EE5+1</f>
      </c>
      <c r="EG5" s="16">
        <f>EF5+1</f>
      </c>
      <c r="EH5" s="16">
        <f>EG5+1</f>
      </c>
      <c r="EI5" s="16">
        <f>EH5+1</f>
      </c>
      <c r="EJ5" s="16">
        <f>EI5+1</f>
      </c>
      <c r="EK5" s="16">
        <f>EJ5+1</f>
      </c>
      <c r="EL5" s="16">
        <f>EK5+1</f>
      </c>
      <c r="EM5" s="16">
        <f>EL5+1</f>
      </c>
      <c r="EN5" s="16">
        <f>EM5+1</f>
      </c>
      <c r="EO5" s="16">
        <f>EN5+1</f>
      </c>
      <c r="EP5" s="16">
        <f>EO5+1</f>
      </c>
      <c r="EQ5" s="16">
        <f>EP5+1</f>
      </c>
      <c r="ER5" s="16">
        <f>EQ5+1</f>
      </c>
      <c r="ES5" s="16">
        <f>ER5+1</f>
      </c>
      <c r="ET5" s="16">
        <f>ES5+1</f>
      </c>
      <c r="EU5" s="16">
        <f>ET5+1</f>
      </c>
      <c r="EV5" s="16">
        <f>EU5+1</f>
      </c>
      <c r="EW5" s="16">
        <f>EV5+1</f>
      </c>
      <c r="EX5" s="16">
        <f>EW5+1</f>
      </c>
      <c r="EY5" s="16">
        <f>EX5+1</f>
      </c>
      <c r="EZ5" s="16">
        <f>EY5+1</f>
      </c>
      <c r="FA5" s="16">
        <f>EZ5+1</f>
      </c>
      <c r="FB5" s="16">
        <f>FA5+1</f>
      </c>
      <c r="FC5" s="16">
        <f>FB5+1</f>
      </c>
      <c r="FD5" s="16">
        <f>FC5+1</f>
      </c>
      <c r="FE5" s="16">
        <f>FD5+1</f>
      </c>
      <c r="FF5" s="16">
        <f>FE5+1</f>
      </c>
      <c r="FG5" s="16">
        <f>FF5+1</f>
      </c>
      <c r="FH5" s="16">
        <f>FG5+1</f>
      </c>
      <c r="FI5" s="16">
        <f>FH5+1</f>
      </c>
      <c r="FJ5" s="16">
        <f>FI5+1</f>
      </c>
      <c r="FK5" s="16">
        <f>FJ5+1</f>
      </c>
      <c r="FL5" s="16">
        <f>FK5+1</f>
      </c>
      <c r="FM5" s="16">
        <f>FL5+1</f>
      </c>
      <c r="FN5" s="16">
        <f>FM5+1</f>
      </c>
      <c r="FO5" s="16">
        <f>FN5+1</f>
      </c>
      <c r="FP5" s="16">
        <f>FO5+1</f>
      </c>
      <c r="FQ5" s="16">
        <f>FP5+1</f>
      </c>
      <c r="FR5" s="16">
        <f>FQ5+1</f>
      </c>
      <c r="FS5" s="16">
        <f>FR5+1</f>
      </c>
      <c r="FT5" s="16">
        <f>FS5+1</f>
      </c>
      <c r="FU5" s="16">
        <f>FT5+1</f>
      </c>
      <c r="FV5" s="16">
        <f>FU5+1</f>
      </c>
      <c r="FW5" s="16">
        <f>FV5+1</f>
      </c>
    </row>
    <row r="6">
      <c r="A6" s="11">
        <f>IF(B6="","",ROW()-5)</f>
      </c>
      <c r="B6" s="6" t="inlineStr">
        <is>
          <t xml:space="preserve">Contratto firmato</t>
        </is>
      </c>
      <c r="C6" s="5" t="inlineStr">
        <is>
          <t xml:space="preserve">Analisi dei requisiti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Riunione di avvio con il committente e i referenti dei reparti</t>
        </is>
      </c>
      <c r="C7" s="5" t="inlineStr">
        <is>
          <t xml:space="preserve">Analisi dei requisiti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Interviste ai referenti e agli utenti del portale</t>
        </is>
      </c>
      <c r="C8" s="5" t="inlineStr">
        <is>
          <t xml:space="preserve">Analisi dei requisiti</t>
        </is>
      </c>
      <c r="D8" s="8">
        <f>WORKDAY($J$3,2)</f>
      </c>
      <c r="E8" s="7">
        <v>5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Processi attuali: moduli, email e fogli di calcolo che il portale sostituisce</t>
        </is>
      </c>
      <c r="C9" s="5" t="inlineStr">
        <is>
          <t xml:space="preserve">Analisi dei requisiti</t>
        </is>
      </c>
      <c r="D9" s="8">
        <f>WORKDAY($J$3,2)</f>
      </c>
      <c r="E9" s="7">
        <v>4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Ruoli e permessi: chi vede e chi fa che cosa</t>
        </is>
      </c>
      <c r="C10" s="5" t="inlineStr">
        <is>
          <t xml:space="preserve">Analisi dei requisiti</t>
        </is>
      </c>
      <c r="D10" s="8">
        <f>WORKDAY($J$3,7)</f>
      </c>
      <c r="E10" s="7">
        <v>2</v>
      </c>
      <c r="F10" s="12">
        <f>IF(OR(D10="",E10=""),"",WORKDAY(D10,MAX(E10,1)-1))</f>
      </c>
      <c r="G10" s="7" t="inlineStr">
        <is>
          <t xml:space="preserve">3, 4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Requisiti funzionali scritti come storie con i criteri di accettazione</t>
        </is>
      </c>
      <c r="C11" s="5" t="inlineStr">
        <is>
          <t xml:space="preserve">Analisi dei requisiti</t>
        </is>
      </c>
      <c r="D11" s="8">
        <f>WORKDAY($J$3,7)</f>
      </c>
      <c r="E11" s="7">
        <v>5</v>
      </c>
      <c r="F11" s="12">
        <f>IF(OR(D11="",E11=""),"",WORKDAY(D11,MAX(E11,1)-1))</f>
      </c>
      <c r="G11" s="7" t="inlineStr">
        <is>
          <t xml:space="preserve">3, 4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Requisiti non funzionali: utenti contemporanei, disponibilità, tempi di risposta, conservazione</t>
        </is>
      </c>
      <c r="C12" s="5" t="inlineStr">
        <is>
          <t xml:space="preserve">Analisi dei requisiti</t>
        </is>
      </c>
      <c r="D12" s="8">
        <f>WORKDAY($J$3,7)</f>
      </c>
      <c r="E12" s="7">
        <v>3</v>
      </c>
      <c r="F12" s="12">
        <f>IF(OR(D12="",E12=""),"",WORKDAY(D12,MAX(E12,1)-1))</f>
      </c>
      <c r="G12" s="7" t="inlineStr">
        <is>
          <t xml:space="preserve">3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Sistemi da collegare: accesso unico, gestionale, archivio documentale</t>
        </is>
      </c>
      <c r="C13" s="5" t="inlineStr">
        <is>
          <t xml:space="preserve">Analisi dei requisiti</t>
        </is>
      </c>
      <c r="D13" s="8">
        <f>WORKDAY($J$3,7)</f>
      </c>
      <c r="E13" s="7">
        <v>4</v>
      </c>
      <c r="F13" s="12">
        <f>IF(OR(D13="",E13=""),"",WORKDAY(D13,MAX(E13,1)-1))</f>
      </c>
      <c r="G13" s="7" t="inlineStr">
        <is>
          <t xml:space="preserve">4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Documento dei requisiti e piano dei rilasci per sprint</t>
        </is>
      </c>
      <c r="C14" s="5" t="inlineStr">
        <is>
          <t xml:space="preserve">Analisi dei requisiti</t>
        </is>
      </c>
      <c r="D14" s="8">
        <f>WORKDAY($J$3,12)</f>
      </c>
      <c r="E14" s="7">
        <v>3</v>
      </c>
      <c r="F14" s="12">
        <f>IF(OR(D14="",E14=""),"",WORKDAY(D14,MAX(E14,1)-1))</f>
      </c>
      <c r="G14" s="7" t="inlineStr">
        <is>
          <t xml:space="preserve">5, 6, 7, 8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Revisione dei requisiti con il committente</t>
        </is>
      </c>
      <c r="C15" s="5" t="inlineStr">
        <is>
          <t xml:space="preserve">Analisi dei requisiti</t>
        </is>
      </c>
      <c r="D15" s="8">
        <f>WORKDAY($J$3,15)</f>
      </c>
      <c r="E15" s="7">
        <v>3</v>
      </c>
      <c r="F15" s="12">
        <f>IF(OR(D15="",E15=""),"",WORKDAY(D15,MAX(E15,1)-1))</f>
      </c>
      <c r="G15" s="7" t="inlineStr">
        <is>
          <t xml:space="preserve">9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Requisiti approvati</t>
        </is>
      </c>
      <c r="C16" s="5" t="inlineStr">
        <is>
          <t xml:space="preserve">Analisi dei requisiti</t>
        </is>
      </c>
      <c r="D16" s="8">
        <f>WORKDAY($J$3,18)</f>
      </c>
      <c r="E16" s="7">
        <v>0</v>
      </c>
      <c r="F16" s="12">
        <f>IF(OR(D16="",E16=""),"",WORKDAY(D16,MAX(E16,1)-1))</f>
      </c>
      <c r="G16" s="7" t="inlineStr">
        <is>
          <t xml:space="preserve">10</t>
        </is>
      </c>
      <c r="H16" s="7" t="inlineStr">
        <is>
          <t xml:space="preserve">Sì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Mappa delle funzioni e navigazione per ruolo</t>
        </is>
      </c>
      <c r="C17" s="5" t="inlineStr">
        <is>
          <t xml:space="preserve">Esperienza utente e design</t>
        </is>
      </c>
      <c r="D17" s="8">
        <f>WORKDAY($J$3,19)</f>
      </c>
      <c r="E17" s="7">
        <v>3</v>
      </c>
      <c r="F17" s="12">
        <f>IF(OR(D17="",E17=""),"",WORKDAY(D17,MAX(E17,1)-1))</f>
      </c>
      <c r="G17" s="7" t="inlineStr">
        <is>
          <t xml:space="preserve">11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Prototipo navigabile dei percorsi principali</t>
        </is>
      </c>
      <c r="C18" s="5" t="inlineStr">
        <is>
          <t xml:space="preserve">Esperienza utente e design</t>
        </is>
      </c>
      <c r="D18" s="8">
        <f>WORKDAY($J$3,22)</f>
      </c>
      <c r="E18" s="7">
        <v>7</v>
      </c>
      <c r="F18" s="12">
        <f>IF(OR(D18="",E18=""),"",WORKDAY(D18,MAX(E18,1)-1))</f>
      </c>
      <c r="G18" s="7" t="inlineStr">
        <is>
          <t xml:space="preserve">12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Libreria di componenti accessibile: contrasti, focus, moduli, messaggi d'errore</t>
        </is>
      </c>
      <c r="C19" s="5" t="inlineStr">
        <is>
          <t xml:space="preserve">Esperienza utente e design</t>
        </is>
      </c>
      <c r="D19" s="8">
        <f>WORKDAY($J$3,22)</f>
      </c>
      <c r="E19" s="7">
        <v>6</v>
      </c>
      <c r="F19" s="12">
        <f>IF(OR(D19="",E19=""),"",WORKDAY(D19,MAX(E19,1)-1))</f>
      </c>
      <c r="G19" s="7" t="inlineStr">
        <is>
          <t xml:space="preserve">12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Prova del prototipo con cinque utenti veri</t>
        </is>
      </c>
      <c r="C20" s="5" t="inlineStr">
        <is>
          <t xml:space="preserve">Esperienza utente e design</t>
        </is>
      </c>
      <c r="D20" s="8">
        <f>WORKDAY($J$3,29)</f>
      </c>
      <c r="E20" s="7">
        <v>3</v>
      </c>
      <c r="F20" s="12">
        <f>IF(OR(D20="",E20=""),"",WORKDAY(D20,MAX(E20,1)-1))</f>
      </c>
      <c r="G20" s="7" t="inlineStr">
        <is>
          <t xml:space="preserve">13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Schermate definitive di tutte le funzioni</t>
        </is>
      </c>
      <c r="C21" s="5" t="inlineStr">
        <is>
          <t xml:space="preserve">Esperienza utente e design</t>
        </is>
      </c>
      <c r="D21" s="8">
        <f>WORKDAY($J$3,32)</f>
      </c>
      <c r="E21" s="7">
        <v>7</v>
      </c>
      <c r="F21" s="12">
        <f>IF(OR(D21="",E21=""),"",WORKDAY(D21,MAX(E21,1)-1))</f>
      </c>
      <c r="G21" s="7" t="inlineStr">
        <is>
          <t xml:space="preserve">15, 14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Design approvato dal committente</t>
        </is>
      </c>
      <c r="C22" s="5" t="inlineStr">
        <is>
          <t xml:space="preserve">Esperienza utente e design</t>
        </is>
      </c>
      <c r="D22" s="8">
        <f>WORKDAY($J$3,39)</f>
      </c>
      <c r="E22" s="7">
        <v>0</v>
      </c>
      <c r="F22" s="12">
        <f>IF(OR(D22="",E22=""),"",WORKDAY(D22,MAX(E22,1)-1))</f>
      </c>
      <c r="G22" s="7" t="inlineStr">
        <is>
          <t xml:space="preserve">16</t>
        </is>
      </c>
      <c r="H22" s="7" t="inlineStr">
        <is>
          <t xml:space="preserve">Sì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Architettura applicativa: stack, API, hosting nell'Unione europea</t>
        </is>
      </c>
      <c r="C23" s="5" t="inlineStr">
        <is>
          <t xml:space="preserve">Architettura</t>
        </is>
      </c>
      <c r="D23" s="8">
        <f>WORKDAY($J$3,19)</f>
      </c>
      <c r="E23" s="7">
        <v>5</v>
      </c>
      <c r="F23" s="12">
        <f>IF(OR(D23="",E23=""),"",WORKDAY(D23,MAX(E23,1)-1))</f>
      </c>
      <c r="G23" s="7" t="inlineStr">
        <is>
          <t xml:space="preserve">11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Accesso unico con il sistema aziendale e doppio fattore</t>
        </is>
      </c>
      <c r="C24" s="5" t="inlineStr">
        <is>
          <t xml:space="preserve">Architettura</t>
        </is>
      </c>
      <c r="D24" s="8">
        <f>WORKDAY($J$3,24)</f>
      </c>
      <c r="E24" s="7">
        <v>3</v>
      </c>
      <c r="F24" s="12">
        <f>IF(OR(D24="",E24=""),"",WORKDAY(D24,MAX(E24,1)-1))</f>
      </c>
      <c r="G24" s="7" t="inlineStr">
        <is>
          <t xml:space="preserve">18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Modello dei dati e regole di conservazione</t>
        </is>
      </c>
      <c r="C25" s="5" t="inlineStr">
        <is>
          <t xml:space="preserve">Architettura</t>
        </is>
      </c>
      <c r="D25" s="8">
        <f>WORKDAY($J$3,24)</f>
      </c>
      <c r="E25" s="7">
        <v>4</v>
      </c>
      <c r="F25" s="12">
        <f>IF(OR(D25="",E25=""),"",WORKDAY(D25,MAX(E25,1)-1))</f>
      </c>
      <c r="G25" s="7" t="inlineStr">
        <is>
          <t xml:space="preserve">18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Analisi dei rischi per i dati personali e misure di sicurezza</t>
        </is>
      </c>
      <c r="C26" s="5" t="inlineStr">
        <is>
          <t xml:space="preserve">Architettura</t>
        </is>
      </c>
      <c r="D26" s="8">
        <f>WORKDAY($J$3,24)</f>
      </c>
      <c r="E26" s="7">
        <v>5</v>
      </c>
      <c r="F26" s="12">
        <f>IF(OR(D26="",E26=""),"",WORKDAY(D26,MAX(E26,1)-1))</f>
      </c>
      <c r="G26" s="7" t="inlineStr">
        <is>
          <t xml:space="preserve">18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Ambienti, rilascio automatico e copie di sicurezza</t>
        </is>
      </c>
      <c r="C27" s="5" t="inlineStr">
        <is>
          <t xml:space="preserve">Architettura</t>
        </is>
      </c>
      <c r="D27" s="8">
        <f>WORKDAY($J$3,24)</f>
      </c>
      <c r="E27" s="7">
        <v>3</v>
      </c>
      <c r="F27" s="12">
        <f>IF(OR(D27="",E27=""),"",WORKDAY(D27,MAX(E27,1)-1))</f>
      </c>
      <c r="G27" s="7" t="inlineStr">
        <is>
          <t xml:space="preserve">18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Contratti delle API verso il gestionale e l'archivio documentale</t>
        </is>
      </c>
      <c r="C28" s="5" t="inlineStr">
        <is>
          <t xml:space="preserve">Architettura</t>
        </is>
      </c>
      <c r="D28" s="8">
        <f>WORKDAY($J$3,28)</f>
      </c>
      <c r="E28" s="7">
        <v>4</v>
      </c>
      <c r="F28" s="12">
        <f>IF(OR(D28="",E28=""),"",WORKDAY(D28,MAX(E28,1)-1))</f>
      </c>
      <c r="G28" s="7" t="inlineStr">
        <is>
          <t xml:space="preserve">20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Architettura approvata dal reparto informatico del committente</t>
        </is>
      </c>
      <c r="C29" s="5" t="inlineStr">
        <is>
          <t xml:space="preserve">Architettura</t>
        </is>
      </c>
      <c r="D29" s="8">
        <f>WORKDAY($J$3,32)</f>
      </c>
      <c r="E29" s="7">
        <v>0</v>
      </c>
      <c r="F29" s="12">
        <f>IF(OR(D29="",E29=""),"",WORKDAY(D29,MAX(E29,1)-1))</f>
      </c>
      <c r="G29" s="7" t="inlineStr">
        <is>
          <t xml:space="preserve">19, 23, 21, 22</t>
        </is>
      </c>
      <c r="H29" s="7" t="inlineStr">
        <is>
          <t xml:space="preserve">Sì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Il reparto informatico del committente apre gli accessi ai sistemi di prova</t>
        </is>
      </c>
      <c r="C30" s="5" t="inlineStr">
        <is>
          <t xml:space="preserve">Sviluppo</t>
        </is>
      </c>
      <c r="D30" s="8">
        <f>WORKDAY($J$3,40)</f>
      </c>
      <c r="E30" s="7">
        <v>10</v>
      </c>
      <c r="F30" s="12">
        <f>IF(OR(D30="",E30=""),"",WORKDAY(D30,MAX(E30,1)-1))</f>
      </c>
      <c r="G30" s="7" t="inlineStr">
        <is>
          <t xml:space="preserve">24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Sprint 1: accesso, profili, ruoli e permessi</t>
        </is>
      </c>
      <c r="C31" s="5" t="inlineStr">
        <is>
          <t xml:space="preserve">Sviluppo</t>
        </is>
      </c>
      <c r="D31" s="8">
        <f>WORKDAY($J$3,40)</f>
      </c>
      <c r="E31" s="7">
        <v>9</v>
      </c>
      <c r="F31" s="12">
        <f>IF(OR(D31="",E31=""),"",WORKDAY(D31,MAX(E31,1)-1))</f>
      </c>
      <c r="G31" s="7" t="inlineStr">
        <is>
          <t xml:space="preserve">17, 24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Demo dello sprint 1 al committente</t>
        </is>
      </c>
      <c r="C32" s="5" t="inlineStr">
        <is>
          <t xml:space="preserve">Sviluppo</t>
        </is>
      </c>
      <c r="D32" s="8">
        <f>WORKDAY($J$3,49)</f>
      </c>
      <c r="E32" s="7">
        <v>1</v>
      </c>
      <c r="F32" s="12">
        <f>IF(OR(D32="",E32=""),"",WORKDAY(D32,MAX(E32,1)-1))</f>
      </c>
      <c r="G32" s="7" t="inlineStr">
        <is>
          <t xml:space="preserve">26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Sprint 2: richieste e pratiche con il loro flusso di approvazione</t>
        </is>
      </c>
      <c r="C33" s="5" t="inlineStr">
        <is>
          <t xml:space="preserve">Sviluppo</t>
        </is>
      </c>
      <c r="D33" s="8">
        <f>WORKDAY($J$3,50)</f>
      </c>
      <c r="E33" s="7">
        <v>9</v>
      </c>
      <c r="F33" s="12">
        <f>IF(OR(D33="",E33=""),"",WORKDAY(D33,MAX(E33,1)-1))</f>
      </c>
      <c r="G33" s="7" t="inlineStr">
        <is>
          <t xml:space="preserve">27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Demo dello sprint 2 al committente</t>
        </is>
      </c>
      <c r="C34" s="5" t="inlineStr">
        <is>
          <t xml:space="preserve">Sviluppo</t>
        </is>
      </c>
      <c r="D34" s="8">
        <f>WORKDAY($J$3,59)</f>
      </c>
      <c r="E34" s="7">
        <v>1</v>
      </c>
      <c r="F34" s="12">
        <f>IF(OR(D34="",E34=""),"",WORKDAY(D34,MAX(E34,1)-1))</f>
      </c>
      <c r="G34" s="7" t="inlineStr">
        <is>
          <t xml:space="preserve">28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Sprint 3: documenti, notifiche e ricerca</t>
        </is>
      </c>
      <c r="C35" s="5" t="inlineStr">
        <is>
          <t xml:space="preserve">Sviluppo</t>
        </is>
      </c>
      <c r="D35" s="8">
        <f>WORKDAY($J$3,60)</f>
      </c>
      <c r="E35" s="7">
        <v>9</v>
      </c>
      <c r="F35" s="12">
        <f>IF(OR(D35="",E35=""),"",WORKDAY(D35,MAX(E35,1)-1))</f>
      </c>
      <c r="G35" s="7" t="inlineStr">
        <is>
          <t xml:space="preserve">29, 25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Demo dello sprint 3 al committente</t>
        </is>
      </c>
      <c r="C36" s="5" t="inlineStr">
        <is>
          <t xml:space="preserve">Sviluppo</t>
        </is>
      </c>
      <c r="D36" s="8">
        <f>WORKDAY($J$3,69)</f>
      </c>
      <c r="E36" s="7">
        <v>1</v>
      </c>
      <c r="F36" s="12">
        <f>IF(OR(D36="",E36=""),"",WORKDAY(D36,MAX(E36,1)-1))</f>
      </c>
      <c r="G36" s="7" t="inlineStr">
        <is>
          <t xml:space="preserve">30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Sprint 4: integrazione con il gestionale, cruscotti e pannello di amministrazione</t>
        </is>
      </c>
      <c r="C37" s="5" t="inlineStr">
        <is>
          <t xml:space="preserve">Sviluppo</t>
        </is>
      </c>
      <c r="D37" s="8">
        <f>WORKDAY($J$3,70)</f>
      </c>
      <c r="E37" s="7">
        <v>9</v>
      </c>
      <c r="F37" s="12">
        <f>IF(OR(D37="",E37=""),"",WORKDAY(D37,MAX(E37,1)-1))</f>
      </c>
      <c r="G37" s="7" t="inlineStr">
        <is>
          <t xml:space="preserve">31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Demo dello sprint 4 al committente</t>
        </is>
      </c>
      <c r="C38" s="5" t="inlineStr">
        <is>
          <t xml:space="preserve">Sviluppo</t>
        </is>
      </c>
      <c r="D38" s="8">
        <f>WORKDAY($J$3,79)</f>
      </c>
      <c r="E38" s="7">
        <v>1</v>
      </c>
      <c r="F38" s="12">
        <f>IF(OR(D38="",E38=""),"",WORKDAY(D38,MAX(E38,1)-1))</f>
      </c>
      <c r="G38" s="7" t="inlineStr">
        <is>
          <t xml:space="preserve">32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Manuale d'uso per ruolo e documentazione tecnica</t>
        </is>
      </c>
      <c r="C39" s="5" t="inlineStr">
        <is>
          <t xml:space="preserve">Sviluppo</t>
        </is>
      </c>
      <c r="D39" s="8">
        <f>WORKDAY($J$3,70)</f>
      </c>
      <c r="E39" s="7">
        <v>10</v>
      </c>
      <c r="F39" s="12">
        <f>IF(OR(D39="",E39=""),"",WORKDAY(D39,MAX(E39,1)-1))</f>
      </c>
      <c r="G39" s="7" t="inlineStr">
        <is>
          <t xml:space="preserve">31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Portale completo nell'ambiente di collaudo</t>
        </is>
      </c>
      <c r="C40" s="5" t="inlineStr">
        <is>
          <t xml:space="preserve">Sviluppo</t>
        </is>
      </c>
      <c r="D40" s="8">
        <f>WORKDAY($J$3,80)</f>
      </c>
      <c r="E40" s="7">
        <v>0</v>
      </c>
      <c r="F40" s="12">
        <f>IF(OR(D40="",E40=""),"",WORKDAY(D40,MAX(E40,1)-1))</f>
      </c>
      <c r="G40" s="7" t="inlineStr">
        <is>
          <t xml:space="preserve">33, 34</t>
        </is>
      </c>
      <c r="H40" s="7" t="inlineStr">
        <is>
          <t xml:space="preserve">Sì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Prove funzionali e di regressione su tutte le storie</t>
        </is>
      </c>
      <c r="C41" s="5" t="inlineStr">
        <is>
          <t xml:space="preserve">Collaudo</t>
        </is>
      </c>
      <c r="D41" s="8">
        <f>WORKDAY($J$3,81)</f>
      </c>
      <c r="E41" s="7">
        <v>4</v>
      </c>
      <c r="F41" s="12">
        <f>IF(OR(D41="",E41=""),"",WORKDAY(D41,MAX(E41,1)-1))</f>
      </c>
      <c r="G41" s="7" t="inlineStr">
        <is>
          <t xml:space="preserve">35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Verifica di accessibilità WCAG 2.1 livello AA</t>
        </is>
      </c>
      <c r="C42" s="5" t="inlineStr">
        <is>
          <t xml:space="preserve">Collaudo</t>
        </is>
      </c>
      <c r="D42" s="8">
        <f>WORKDAY($J$3,81)</f>
      </c>
      <c r="E42" s="7">
        <v>3</v>
      </c>
      <c r="F42" s="12">
        <f>IF(OR(D42="",E42=""),"",WORKDAY(D42,MAX(E42,1)-1))</f>
      </c>
      <c r="G42" s="7" t="inlineStr">
        <is>
          <t xml:space="preserve">35</t>
        </is>
      </c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Prove di carico sugli utenti contemporanei dei requisiti</t>
        </is>
      </c>
      <c r="C43" s="5" t="inlineStr">
        <is>
          <t xml:space="preserve">Collaudo</t>
        </is>
      </c>
      <c r="D43" s="8">
        <f>WORKDAY($J$3,81)</f>
      </c>
      <c r="E43" s="7">
        <v>3</v>
      </c>
      <c r="F43" s="12">
        <f>IF(OR(D43="",E43=""),"",WORKDAY(D43,MAX(E43,1)-1))</f>
      </c>
      <c r="G43" s="7" t="inlineStr">
        <is>
          <t xml:space="preserve">35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Prova di intrusione da parte di un esperto esterno</t>
        </is>
      </c>
      <c r="C44" s="5" t="inlineStr">
        <is>
          <t xml:space="preserve">Collaudo</t>
        </is>
      </c>
      <c r="D44" s="8">
        <f>WORKDAY($J$3,81)</f>
      </c>
      <c r="E44" s="7">
        <v>5</v>
      </c>
      <c r="F44" s="12">
        <f>IF(OR(D44="",E44=""),"",WORKDAY(D44,MAX(E44,1)-1))</f>
      </c>
      <c r="G44" s="7" t="inlineStr">
        <is>
          <t xml:space="preserve">35</t>
        </is>
      </c>
      <c r="H44" s="7" t="inlineStr">
        <is>
          <t xml:space="preserve">No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Correzioni dalle prove e dalla prova di intrusione</t>
        </is>
      </c>
      <c r="C45" s="5" t="inlineStr">
        <is>
          <t xml:space="preserve">Collaudo</t>
        </is>
      </c>
      <c r="D45" s="8">
        <f>WORKDAY($J$3,86)</f>
      </c>
      <c r="E45" s="7">
        <v>5</v>
      </c>
      <c r="F45" s="12">
        <f>IF(OR(D45="",E45=""),"",WORKDAY(D45,MAX(E45,1)-1))</f>
      </c>
      <c r="G45" s="7" t="inlineStr">
        <is>
          <t xml:space="preserve">36, 37, 38, 39</t>
        </is>
      </c>
      <c r="H45" s="7" t="inlineStr">
        <is>
          <t xml:space="preserve">No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Collaudo del committente con gli utenti pilota</t>
        </is>
      </c>
      <c r="C46" s="5" t="inlineStr">
        <is>
          <t xml:space="preserve">Collaudo</t>
        </is>
      </c>
      <c r="D46" s="8">
        <f>WORKDAY($J$3,91)</f>
      </c>
      <c r="E46" s="7">
        <v>5</v>
      </c>
      <c r="F46" s="12">
        <f>IF(OR(D46="",E46=""),"",WORKDAY(D46,MAX(E46,1)-1))</f>
      </c>
      <c r="G46" s="7" t="inlineStr">
        <is>
          <t xml:space="preserve">40</t>
        </is>
      </c>
      <c r="H46" s="7" t="inlineStr">
        <is>
          <t xml:space="preserve">No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Verbale di collaudo firmato</t>
        </is>
      </c>
      <c r="C47" s="5" t="inlineStr">
        <is>
          <t xml:space="preserve">Collaudo</t>
        </is>
      </c>
      <c r="D47" s="8">
        <f>WORKDAY($J$3,96)</f>
      </c>
      <c r="E47" s="7">
        <v>0</v>
      </c>
      <c r="F47" s="12">
        <f>IF(OR(D47="",E47=""),"",WORKDAY(D47,MAX(E47,1)-1))</f>
      </c>
      <c r="G47" s="7" t="inlineStr">
        <is>
          <t xml:space="preserve">41</t>
        </is>
      </c>
      <c r="H47" s="7" t="inlineStr">
        <is>
          <t xml:space="preserve">Sì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 t="inlineStr">
        <is>
          <t xml:space="preserve">Formazione degli amministratori e dei referenti</t>
        </is>
      </c>
      <c r="C48" s="5" t="inlineStr">
        <is>
          <t xml:space="preserve">Avvio in esercizio</t>
        </is>
      </c>
      <c r="D48" s="8">
        <f>WORKDAY($J$3,97)</f>
      </c>
      <c r="E48" s="7">
        <v>2</v>
      </c>
      <c r="F48" s="12">
        <f>IF(OR(D48="",E48=""),"",WORKDAY(D48,MAX(E48,1)-1))</f>
      </c>
      <c r="G48" s="7" t="inlineStr">
        <is>
          <t xml:space="preserve">42</t>
        </is>
      </c>
      <c r="H48" s="7" t="inlineStr">
        <is>
          <t xml:space="preserve">No</t>
        </is>
      </c>
      <c r="I48" s="9">
        <v>0</v>
      </c>
      <c r="J48" s="8">
        <f>F48</f>
      </c>
      <c r="K48" s="11">
        <f>IF(OR(F48="",J48=""),"",F48-J48)</f>
      </c>
    </row>
    <row r="49">
      <c r="A49" s="11">
        <f>IF(B49="","",ROW()-5)</f>
      </c>
      <c r="B49" s="6" t="inlineStr">
        <is>
          <t xml:space="preserve">Caricamento dei dati iniziali e degli utenti</t>
        </is>
      </c>
      <c r="C49" s="5" t="inlineStr">
        <is>
          <t xml:space="preserve">Avvio in esercizio</t>
        </is>
      </c>
      <c r="D49" s="8">
        <f>WORKDAY($J$3,97)</f>
      </c>
      <c r="E49" s="7">
        <v>2</v>
      </c>
      <c r="F49" s="12">
        <f>IF(OR(D49="",E49=""),"",WORKDAY(D49,MAX(E49,1)-1))</f>
      </c>
      <c r="G49" s="7" t="inlineStr">
        <is>
          <t xml:space="preserve">42</t>
        </is>
      </c>
      <c r="H49" s="7" t="inlineStr">
        <is>
          <t xml:space="preserve">No</t>
        </is>
      </c>
      <c r="I49" s="9">
        <v>0</v>
      </c>
      <c r="J49" s="8">
        <f>F49</f>
      </c>
      <c r="K49" s="11">
        <f>IF(OR(F49="",J49=""),"",F49-J49)</f>
      </c>
    </row>
    <row r="50">
      <c r="A50" s="11">
        <f>IF(B50="","",ROW()-5)</f>
      </c>
      <c r="B50" s="6" t="inlineStr">
        <is>
          <t xml:space="preserve">Messa in esercizio in produzione</t>
        </is>
      </c>
      <c r="C50" s="5" t="inlineStr">
        <is>
          <t xml:space="preserve">Avvio in esercizio</t>
        </is>
      </c>
      <c r="D50" s="8">
        <f>WORKDAY($J$3,99)</f>
      </c>
      <c r="E50" s="7">
        <v>1</v>
      </c>
      <c r="F50" s="12">
        <f>IF(OR(D50="",E50=""),"",WORKDAY(D50,MAX(E50,1)-1))</f>
      </c>
      <c r="G50" s="7" t="inlineStr">
        <is>
          <t xml:space="preserve">43, 44</t>
        </is>
      </c>
      <c r="H50" s="7" t="inlineStr">
        <is>
          <t xml:space="preserve">No</t>
        </is>
      </c>
      <c r="I50" s="9">
        <v>0</v>
      </c>
      <c r="J50" s="8">
        <f>F50</f>
      </c>
      <c r="K50" s="11">
        <f>IF(OR(F50="",J50=""),"",F50-J50)</f>
      </c>
    </row>
    <row r="51">
      <c r="A51" s="11">
        <f>IF(B51="","",ROW()-5)</f>
      </c>
      <c r="B51" s="6" t="inlineStr">
        <is>
          <t xml:space="preserve">Portale in esercizio</t>
        </is>
      </c>
      <c r="C51" s="5" t="inlineStr">
        <is>
          <t xml:space="preserve">Avvio in esercizio</t>
        </is>
      </c>
      <c r="D51" s="8">
        <f>WORKDAY($J$3,99)</f>
      </c>
      <c r="E51" s="7">
        <v>0</v>
      </c>
      <c r="F51" s="12">
        <f>IF(OR(D51="",E51=""),"",WORKDAY(D51,MAX(E51,1)-1))</f>
      </c>
      <c r="G51" s="7" t="inlineStr">
        <is>
          <t xml:space="preserve">45</t>
        </is>
      </c>
      <c r="H51" s="7" t="inlineStr">
        <is>
          <t xml:space="preserve">Sì</t>
        </is>
      </c>
      <c r="I51" s="9">
        <v>0</v>
      </c>
      <c r="J51" s="8">
        <f>F51</f>
      </c>
      <c r="K51" s="11">
        <f>IF(OR(F51="",J51=""),"",F51-J51)</f>
      </c>
    </row>
    <row r="52">
      <c r="A52" s="11">
        <f>IF(B52="","",ROW()-5)</f>
      </c>
      <c r="B52" s="6" t="inlineStr">
        <is>
          <t xml:space="preserve">Presidio delle prime due settimane</t>
        </is>
      </c>
      <c r="C52" s="5" t="inlineStr">
        <is>
          <t xml:space="preserve">Avvio in esercizio</t>
        </is>
      </c>
      <c r="D52" s="8">
        <f>WORKDAY($J$3,100)</f>
      </c>
      <c r="E52" s="7">
        <v>10</v>
      </c>
      <c r="F52" s="12">
        <f>IF(OR(D52="",E52=""),"",WORKDAY(D52,MAX(E52,1)-1))</f>
      </c>
      <c r="G52" s="7" t="inlineStr">
        <is>
          <t xml:space="preserve">45</t>
        </is>
      </c>
      <c r="H52" s="7" t="inlineStr">
        <is>
          <t xml:space="preserve">No</t>
        </is>
      </c>
      <c r="I52" s="9">
        <v>0</v>
      </c>
      <c r="J52" s="8">
        <f>F52</f>
      </c>
      <c r="K52" s="11">
        <f>IF(OR(F52="",J52=""),"",F52-J52)</f>
      </c>
    </row>
    <row r="53">
      <c r="A53" s="11">
        <f>IF(B53="","",ROW()-5)</f>
      </c>
      <c r="B53" s="6" t="inlineStr">
        <is>
          <t xml:space="preserve">Consegna del codice sorgente, delle credenziali e della documentazione</t>
        </is>
      </c>
      <c r="C53" s="5" t="inlineStr">
        <is>
          <t xml:space="preserve">Avvio in esercizio</t>
        </is>
      </c>
      <c r="D53" s="8">
        <f>WORKDAY($J$3,100)</f>
      </c>
      <c r="E53" s="7">
        <v>2</v>
      </c>
      <c r="F53" s="12">
        <f>IF(OR(D53="",E53=""),"",WORKDAY(D53,MAX(E53,1)-1))</f>
      </c>
      <c r="G53" s="7" t="inlineStr">
        <is>
          <t xml:space="preserve">45</t>
        </is>
      </c>
      <c r="H53" s="7" t="inlineStr">
        <is>
          <t xml:space="preserve">No</t>
        </is>
      </c>
      <c r="I53" s="9">
        <v>0</v>
      </c>
      <c r="J53" s="8">
        <f>F53</f>
      </c>
      <c r="K53" s="11">
        <f>IF(OR(F53="",J53=""),"",F53-J53)</f>
      </c>
    </row>
    <row r="54">
      <c r="A54" s="11">
        <f>IF(B54="","",ROW()-5)</f>
      </c>
      <c r="B54" s="6" t="inlineStr">
        <is>
          <t xml:space="preserve">Riunione di chiusura e avvio della garanzia</t>
        </is>
      </c>
      <c r="C54" s="5" t="inlineStr">
        <is>
          <t xml:space="preserve">Avvio in esercizio</t>
        </is>
      </c>
      <c r="D54" s="8">
        <f>WORKDAY($J$3,110)</f>
      </c>
      <c r="E54" s="7">
        <v>1</v>
      </c>
      <c r="F54" s="12">
        <f>IF(OR(D54="",E54=""),"",WORKDAY(D54,MAX(E54,1)-1))</f>
      </c>
      <c r="G54" s="7" t="inlineStr">
        <is>
          <t xml:space="preserve">47, 48</t>
        </is>
      </c>
      <c r="H54" s="7" t="inlineStr">
        <is>
          <t xml:space="preserve">No</t>
        </is>
      </c>
      <c r="I54" s="9">
        <v>0</v>
      </c>
      <c r="J54" s="8">
        <f>F54</f>
      </c>
      <c r="K54" s="11">
        <f>IF(OR(F54="",J54=""),"",F54-J54)</f>
      </c>
    </row>
    <row r="55">
      <c r="A55" s="11">
        <f>IF(B55="","",ROW()-5)</f>
      </c>
      <c r="B55" s="6" t="inlineStr">
        <is>
          <t xml:space="preserve">Fine del progetto e inizio della garanzia</t>
        </is>
      </c>
      <c r="C55" s="5" t="inlineStr">
        <is>
          <t xml:space="preserve">Avvio in esercizio</t>
        </is>
      </c>
      <c r="D55" s="8">
        <f>WORKDAY($J$3,111)</f>
      </c>
      <c r="E55" s="7">
        <v>0</v>
      </c>
      <c r="F55" s="12">
        <f>IF(OR(D55="",E55=""),"",WORKDAY(D55,MAX(E55,1)-1))</f>
      </c>
      <c r="G55" s="7" t="inlineStr">
        <is>
          <t xml:space="preserve">49</t>
        </is>
      </c>
      <c r="H55" s="7" t="inlineStr">
        <is>
          <t xml:space="preserve">Sì</t>
        </is>
      </c>
      <c r="I55" s="9">
        <v>0</v>
      </c>
      <c r="J55" s="8">
        <f>F55</f>
      </c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25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  <mergeCell ref="EA4:EG4"/>
    <mergeCell ref="EH4:EN4"/>
    <mergeCell ref="EO4:EU4"/>
    <mergeCell ref="EV4:FB4"/>
    <mergeCell ref="FC4:FI4"/>
    <mergeCell ref="FJ4:FP4"/>
    <mergeCell ref="FQ4:FW4"/>
  </mergeCells>
  <conditionalFormatting sqref="L6:FW105">
    <cfRule type="expression" dxfId="6" priority="1" stopIfTrue="1">
      <formula>AND($H6="Sì",L$5=$F6)</formula>
    </cfRule>
  </conditionalFormatting>
  <conditionalFormatting sqref="L6:FW105">
    <cfRule type="expression" dxfId="7" priority="2" stopIfTrue="1">
      <formula>AND(AND($F6&lt;&gt;"",L$5&gt;=$D6,L$5&lt;=$F6),$F6&lt;TODAY(),N($I6)&lt;1)</formula>
    </cfRule>
  </conditionalFormatting>
  <conditionalFormatting sqref="L6:FW105">
    <cfRule type="expression" dxfId="8" priority="3" stopIfTrue="1">
      <formula>AND(AND($F6&lt;&gt;"",L$5&gt;=$D6,L$5&lt;=$F6),L$5&lt;$D6+($F6-$D6+1)*N($I6))</formula>
    </cfRule>
  </conditionalFormatting>
  <conditionalFormatting sqref="L6:FW105">
    <cfRule type="expression" dxfId="9" priority="4" stopIfTrue="1">
      <formula>AND($F6&lt;&gt;"",L$5&gt;=$D6,L$5&lt;=$F6)</formula>
    </cfRule>
  </conditionalFormatting>
  <conditionalFormatting sqref="L6:FW105">
    <cfRule type="expression" dxfId="10" priority="5" stopIfTrue="1">
      <formula>L$5=TODAY()</formula>
    </cfRule>
  </conditionalFormatting>
  <conditionalFormatting sqref="L6:FW105">
    <cfRule type="expression" dxfId="12" priority="6" stopIfTrue="1">
      <formula>WEEKDAY(L$5,2)&gt;5</formula>
    </cfRule>
  </conditionalFormatting>
  <conditionalFormatting sqref="L5:FW5">
    <cfRule type="expression" dxfId="11" priority="7" stopIfTrue="1">
      <formula>L5=TODAY()</formula>
    </cfRule>
  </conditionalFormatting>
  <conditionalFormatting sqref="L5:FW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Portale web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75" customHeight="1">
      <c r="A6" s="13">
        <f>IF(B6="","","R-"&amp;(ROW()-5))</f>
      </c>
      <c r="B6" s="6" t="inlineStr">
        <is>
          <t xml:space="preserve">Requisiti che cambiano durante gli sprint</t>
        </is>
      </c>
      <c r="C6" s="6" t="inlineStr">
        <is>
          <t xml:space="preserve">Le demo fanno venire idee nuove: le storie si riscrivono a sprint avviato e le ore vendute finiscono prima del collaudo.</t>
        </is>
      </c>
      <c r="D6" s="5" t="inlineStr">
        <is>
          <t xml:space="preserve">Ambito</t>
        </is>
      </c>
      <c r="E6" s="5"/>
      <c r="F6" s="7">
        <v>4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Requisiti approvati prima dello sviluppo; ogni richiesta nuova stimata e decisa dal referente del committente: entra al posto di una storia di peso simile o come variante a parte.</t>
        </is>
      </c>
      <c r="L6" s="6" t="inlineStr">
        <is>
          <t xml:space="preserve">Requisiti funzionali scritti come storie con i criteri di accettazione; Sprint 2: richieste e pratiche con il loro flusso di approvazione</t>
        </is>
      </c>
      <c r="M6" s="5" t="inlineStr">
        <is>
          <t xml:space="preserve">Identificato</t>
        </is>
      </c>
      <c r="N6" s="8">
        <f>WORKDAY(Piano!$J$3,50)</f>
      </c>
      <c r="O6" s="11">
        <f>IF(AND(B6&lt;&gt;"",ISNUMBER(N6),M6&lt;&gt;"Chiuso",M6&lt;&gt;"Occorso",N6&lt;TODAY()),"Scaduta","")</f>
      </c>
    </row>
    <row r="7" ht="90" customHeight="1">
      <c r="A7" s="13">
        <f>IF(B7="","","R-"&amp;(ROW()-5))</f>
      </c>
      <c r="B7" s="6" t="inlineStr">
        <is>
          <t xml:space="preserve">Accessi ai sistemi del committente in ritardo</t>
        </is>
      </c>
      <c r="C7" s="6" t="inlineStr">
        <is>
          <t xml:space="preserve">Il reparto informatico del committente ha altre priorità: le integrazioni si sviluppano su dati finti e si scoprono i problemi in collaudo.</t>
        </is>
      </c>
      <c r="D7" s="5" t="inlineStr">
        <is>
          <t xml:space="preserve">Committente</t>
        </is>
      </c>
      <c r="E7" s="5"/>
      <c r="F7" s="7">
        <v>4</v>
      </c>
      <c r="G7" s="7">
        <v>3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Elenco degli accessi consegnato all'approvazione dell'architettura, con la data in cui servono; le integrazioni nell'ultimo sprint, non nel primo.</t>
        </is>
      </c>
      <c r="L7" s="6" t="inlineStr">
        <is>
          <t xml:space="preserve">Sistemi da collegare: accesso unico, gestionale, archivio documentale; Il reparto informatico del committente apre gli accessi ai sistemi di prova</t>
        </is>
      </c>
      <c r="M7" s="5" t="inlineStr">
        <is>
          <t xml:space="preserve">Identificato</t>
        </is>
      </c>
      <c r="N7" s="8">
        <f>WORKDAY(Piano!$J$3,40)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Gestore delle identità aziendale non pronto</t>
        </is>
      </c>
      <c r="C8" s="6" t="inlineStr">
        <is>
          <t xml:space="preserve">Gruppi non definiti o configurazione dell'accesso unico affidata a un fornitore esterno del committente: gli utenti non entrano.</t>
        </is>
      </c>
      <c r="D8" s="5" t="inlineStr">
        <is>
          <t xml:space="preserve">Integrazioni</t>
        </is>
      </c>
      <c r="E8" s="5"/>
      <c r="F8" s="7">
        <v>3</v>
      </c>
      <c r="G8" s="7">
        <v>4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Accesso unico nel primo sprint, provato con utenze vere di ogni ruolo; accesso locale per gli amministratori come riserva.</t>
        </is>
      </c>
      <c r="L8" s="6" t="inlineStr">
        <is>
          <t xml:space="preserve">Accesso unico con il sistema aziendale e doppio fattore; Sprint 1: accesso, profili, ruoli e permessi</t>
        </is>
      </c>
      <c r="M8" s="5" t="inlineStr">
        <is>
          <t xml:space="preserve">Identificato</t>
        </is>
      </c>
      <c r="N8" s="8">
        <f>WORKDAY(Piano!$J$3,32)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Vulnerabilità gravi scoperte a fine progetto</t>
        </is>
      </c>
      <c r="C9" s="6" t="inlineStr">
        <is>
          <t xml:space="preserve">La prova di intrusione trova un controllo dei permessi mancante: correggerlo tocca molte funzioni a una settimana dal collaudo.</t>
        </is>
      </c>
      <c r="D9" s="5" t="inlineStr">
        <is>
          <t xml:space="preserve">Sicurezza</t>
        </is>
      </c>
      <c r="E9" s="5"/>
      <c r="F9" s="7">
        <v>3</v>
      </c>
      <c r="G9" s="7">
        <v>4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Permessi sul server per ogni chiamata, con test automatici per ruolo dallo sprint 1; revisione del codice con la sicurezza fra i criteri.</t>
        </is>
      </c>
      <c r="L9" s="6" t="inlineStr">
        <is>
          <t xml:space="preserve">Ruoli e permessi: chi vede e chi fa che cosa; Prova di intrusione da parte di un esperto esterno</t>
        </is>
      </c>
      <c r="M9" s="5" t="inlineStr">
        <is>
          <t xml:space="preserve">Identificato</t>
        </is>
      </c>
      <c r="N9" s="8">
        <f>WORKDAY(Piano!$J$3,81)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Utenti che restano su email e fogli di calcolo</t>
        </is>
      </c>
      <c r="C10" s="6" t="inlineStr">
        <is>
          <t xml:space="preserve">Il portale funziona ma nessuno cambia abitudini: i processi vecchi restano in piedi accanto a quello nuovo.</t>
        </is>
      </c>
      <c r="D10" s="5" t="inlineStr">
        <is>
          <t xml:space="preserve">Adozione</t>
        </is>
      </c>
      <c r="E10" s="5"/>
      <c r="F10" s="7">
        <v>3</v>
      </c>
      <c r="G10" s="7">
        <v>4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Utenti veri nelle interviste e nella prova del prototipo; data concordata con il committente da cui il vecchio canale non si usa più.</t>
        </is>
      </c>
      <c r="L10" s="6" t="inlineStr">
        <is>
          <t xml:space="preserve">Prova del prototipo con cinque utenti veri; Formazione degli amministratori e dei referenti</t>
        </is>
      </c>
      <c r="M10" s="5" t="inlineStr">
        <is>
          <t xml:space="preserve">Identificato</t>
        </is>
      </c>
      <c r="N10" s="8">
        <f>WORKDAY(Piano!$J$3,99)</f>
      </c>
      <c r="O10" s="11">
        <f>IF(AND(B10&lt;&gt;"",ISNUMBER(N10),M10&lt;&gt;"Chiuso",M10&lt;&gt;"Occorso",N10&lt;TODAY()),"Scaduta","")</f>
      </c>
    </row>
    <row r="11">
      <c r="A11" s="13">
        <f>IF(B11="","","R-"&amp;(ROW()-5))</f>
      </c>
      <c r="B11" s="6"/>
      <c r="C11" s="6"/>
      <c r="D11" s="5"/>
      <c r="E11" s="5"/>
      <c r="F11" s="7"/>
      <c r="G11" s="7"/>
      <c r="H11" s="11">
        <f>IF(OR(F11="",G11=""),"",F11*G11)</f>
      </c>
      <c r="I11" s="11">
        <f>IF(H11="","",IF(H11&gt;=15,"Critico",IF(H11&gt;=10,"Alto",IF(H11&gt;=5,"Medio","Basso"))))</f>
      </c>
      <c r="J11" s="5"/>
      <c r="K11" s="6"/>
      <c r="L11" s="6"/>
      <c r="M11" s="5"/>
      <c r="N11" s="8"/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Portale web su misura: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 portale con area riservata dai requisiti all'esercizio: ruoli e permessi, prototipo provato, accesso unico, quattro sprint, prova di intrusione, collaudo.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HYPERLINK("https://keenhour.com/modelli/portale-web","Il modello «Portale web su misura» nella galleria")</f>
      </c>
    </row>
    <row r="20">
      <c r="B20" s="29">
        <f>HYPERLINK("https://keenhour.com/modelli/portale-web/usa","Usa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Portale web su misura</dc:title>
  <dc:creator>KeenHour</dc:creator>
  <dc:language>it-IT</dc:language>
</cp:coreProperties>
</file>