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  <col min="166" max="166" width="3.2" customWidth="1"/>
    <col min="167" max="167" width="3.2" customWidth="1"/>
    <col min="168" max="168" width="3.2" customWidth="1"/>
    <col min="169" max="169" width="3.2" customWidth="1"/>
    <col min="170" max="170" width="3.2" customWidth="1"/>
    <col min="171" max="171" width="3.2" customWidth="1"/>
    <col min="172" max="172" width="3.2" customWidth="1"/>
    <col min="173" max="173" width="3.2" customWidth="1"/>
    <col min="174" max="174" width="3.2" customWidth="1"/>
    <col min="175" max="175" width="3.2" customWidth="1"/>
    <col min="176" max="176" width="3.2" customWidth="1"/>
    <col min="177" max="177" width="3.2" customWidth="1"/>
    <col min="178" max="178" width="3.2" customWidth="1"/>
    <col min="179" max="179" width="3.2" customWidth="1"/>
    <col min="180" max="180" width="3.2" customWidth="1"/>
    <col min="181" max="181" width="3.2" customWidth="1"/>
    <col min="182" max="182" width="3.2" customWidth="1"/>
    <col min="183" max="183" width="3.2" customWidth="1"/>
    <col min="184" max="184" width="3.2" customWidth="1"/>
    <col min="185" max="185" width="3.2" customWidth="1"/>
    <col min="186" max="186" width="3.2" customWidth="1"/>
    <col min="187" max="187" width="3.2" customWidth="1"/>
    <col min="188" max="188" width="3.2" customWidth="1"/>
    <col min="189" max="189" width="3.2" customWidth="1"/>
    <col min="190" max="190" width="3.2" customWidth="1"/>
    <col min="191" max="191" width="3.2" customWidth="1"/>
    <col min="192" max="192" width="3.2" customWidth="1"/>
    <col min="193" max="193" width="3.2" customWidth="1"/>
    <col min="194" max="194" width="3.2" customWidth="1"/>
    <col min="195" max="195" width="3.2" customWidth="1"/>
    <col min="196" max="196" width="3.2" customWidth="1"/>
    <col min="197" max="197" width="3.2" customWidth="1"/>
    <col min="198" max="198" width="3.2" customWidth="1"/>
    <col min="199" max="199" width="3.2" customWidth="1"/>
    <col min="200" max="200" width="3.2" customWidth="1"/>
    <col min="201" max="201" width="3.2" customWidth="1"/>
    <col min="202" max="202" width="3.2" customWidth="1"/>
    <col min="203" max="203" width="3.2" customWidth="1"/>
    <col min="204" max="204" width="3.2" customWidth="1"/>
    <col min="205" max="205" width="3.2" customWidth="1"/>
    <col min="206" max="206" width="3.2" customWidth="1"/>
    <col min="207" max="207" width="3.2" customWidth="1"/>
    <col min="208" max="208" width="3.2" customWidth="1"/>
    <col min="209" max="209" width="3.2" customWidth="1"/>
    <col min="210" max="210" width="3.2" customWidth="1"/>
    <col min="211" max="211" width="3.2" customWidth="1"/>
    <col min="212" max="212" width="3.2" customWidth="1"/>
    <col min="213" max="213" width="3.2" customWidth="1"/>
    <col min="214" max="214" width="3.2" customWidth="1"/>
    <col min="215" max="215" width="3.2" customWidth="1"/>
    <col min="216" max="216" width="3.2" customWidth="1"/>
    <col min="217" max="217" width="3.2" customWidth="1"/>
    <col min="218" max="218" width="3.2" customWidth="1"/>
    <col min="219" max="219" width="3.2" customWidth="1"/>
    <col min="220" max="220" width="3.2" customWidth="1"/>
    <col min="221" max="221" width="3.2" customWidth="1"/>
    <col min="222" max="222" width="3.2" customWidth="1"/>
    <col min="223" max="223" width="3.2" customWidth="1"/>
    <col min="224" max="224" width="3.2" customWidth="1"/>
    <col min="225" max="225" width="3.2" customWidth="1"/>
    <col min="226" max="226" width="3.2" customWidth="1"/>
    <col min="227" max="227" width="3.2" customWidth="1"/>
    <col min="228" max="228" width="3.2" customWidth="1"/>
    <col min="229" max="229" width="3.2" customWidth="1"/>
    <col min="230" max="230" width="3.2" customWidth="1"/>
    <col min="231" max="231" width="3.2" customWidth="1"/>
    <col min="232" max="232" width="3.2" customWidth="1"/>
    <col min="233" max="233" width="3.2" customWidth="1"/>
    <col min="234" max="234" width="3.2" customWidth="1"/>
    <col min="235" max="235" width="3.2" customWidth="1"/>
    <col min="236" max="236" width="3.2" customWidth="1"/>
    <col min="237" max="237" width="3.2" customWidth="1"/>
    <col min="238" max="238" width="3.2" customWidth="1"/>
    <col min="239" max="239" width="3.2" customWidth="1"/>
    <col min="240" max="240" width="3.2" customWidth="1"/>
    <col min="241" max="241" width="3.2" customWidth="1"/>
    <col min="242" max="242" width="3.2" customWidth="1"/>
    <col min="243" max="243" width="3.2" customWidth="1"/>
    <col min="244" max="244" width="3.2" customWidth="1"/>
    <col min="245" max="245" width="3.2" customWidth="1"/>
    <col min="246" max="246" width="3.2" customWidth="1"/>
    <col min="247" max="247" width="3.2" customWidth="1"/>
    <col min="248" max="248" width="3.2" customWidth="1"/>
    <col min="249" max="249" width="3.2" customWidth="1"/>
    <col min="250" max="250" width="3.2" customWidth="1"/>
    <col min="251" max="251" width="3.2" customWidth="1"/>
    <col min="252" max="252" width="3.2" customWidth="1"/>
    <col min="253" max="253" width="3.2" customWidth="1"/>
    <col min="254" max="254" width="3.2" customWidth="1"/>
    <col min="255" max="255" width="3.2" customWidth="1"/>
    <col min="256" max="256" width="3.2" customWidth="1"/>
    <col min="257" max="257" width="3.2" customWidth="1"/>
    <col min="258" max="258" width="3.2" customWidth="1"/>
    <col min="259" max="259" width="3.2" customWidth="1"/>
    <col min="260" max="260" width="3.2" customWidth="1"/>
    <col min="261" max="261" width="3.2" customWidth="1"/>
    <col min="262" max="262" width="3.2" customWidth="1"/>
    <col min="263" max="263" width="3.2" customWidth="1"/>
    <col min="264" max="264" width="3.2" customWidth="1"/>
    <col min="265" max="265" width="3.2" customWidth="1"/>
    <col min="266" max="266" width="3.2" customWidth="1"/>
    <col min="267" max="267" width="3.2" customWidth="1"/>
    <col min="268" max="268" width="3.2" customWidth="1"/>
    <col min="269" max="269" width="3.2" customWidth="1"/>
    <col min="270" max="270" width="3.2" customWidth="1"/>
    <col min="271" max="271" width="3.2" customWidth="1"/>
    <col min="272" max="272" width="3.2" customWidth="1"/>
    <col min="273" max="273" width="3.2" customWidth="1"/>
    <col min="274" max="274" width="3.2" customWidth="1"/>
    <col min="275" max="275" width="3.2" customWidth="1"/>
    <col min="276" max="276" width="3.2" customWidth="1"/>
    <col min="277" max="277" width="3.2" customWidth="1"/>
  </cols>
  <sheetData>
    <row r="1" ht="34" customHeight="1"/>
    <row r="2" ht="28" customHeight="1">
      <c r="A2" s="1" t="inlineStr">
        <is>
          <t xml:space="preserve">Progettazione degli impianti di un capannone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Impianti del capannone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  <c r="EA4" s="15">
        <f>EA5</f>
      </c>
      <c r="EB4" s="15"/>
      <c r="EC4" s="15"/>
      <c r="ED4" s="15"/>
      <c r="EE4" s="15"/>
      <c r="EF4" s="15"/>
      <c r="EG4" s="15"/>
      <c r="EH4" s="15">
        <f>EH5</f>
      </c>
      <c r="EI4" s="15"/>
      <c r="EJ4" s="15"/>
      <c r="EK4" s="15"/>
      <c r="EL4" s="15"/>
      <c r="EM4" s="15"/>
      <c r="EN4" s="15"/>
      <c r="EO4" s="15">
        <f>EO5</f>
      </c>
      <c r="EP4" s="15"/>
      <c r="EQ4" s="15"/>
      <c r="ER4" s="15"/>
      <c r="ES4" s="15"/>
      <c r="ET4" s="15"/>
      <c r="EU4" s="15"/>
      <c r="EV4" s="15">
        <f>EV5</f>
      </c>
      <c r="EW4" s="15"/>
      <c r="EX4" s="15"/>
      <c r="EY4" s="15"/>
      <c r="EZ4" s="15"/>
      <c r="FA4" s="15"/>
      <c r="FB4" s="15"/>
      <c r="FC4" s="15">
        <f>FC5</f>
      </c>
      <c r="FD4" s="15"/>
      <c r="FE4" s="15"/>
      <c r="FF4" s="15"/>
      <c r="FG4" s="15"/>
      <c r="FH4" s="15"/>
      <c r="FI4" s="15"/>
      <c r="FJ4" s="15">
        <f>FJ5</f>
      </c>
      <c r="FK4" s="15"/>
      <c r="FL4" s="15"/>
      <c r="FM4" s="15"/>
      <c r="FN4" s="15"/>
      <c r="FO4" s="15"/>
      <c r="FP4" s="15"/>
      <c r="FQ4" s="15">
        <f>FQ5</f>
      </c>
      <c r="FR4" s="15"/>
      <c r="FS4" s="15"/>
      <c r="FT4" s="15"/>
      <c r="FU4" s="15"/>
      <c r="FV4" s="15"/>
      <c r="FW4" s="15"/>
      <c r="FX4" s="15">
        <f>FX5</f>
      </c>
      <c r="FY4" s="15"/>
      <c r="FZ4" s="15"/>
      <c r="GA4" s="15"/>
      <c r="GB4" s="15"/>
      <c r="GC4" s="15"/>
      <c r="GD4" s="15"/>
      <c r="GE4" s="15">
        <f>GE5</f>
      </c>
      <c r="GF4" s="15"/>
      <c r="GG4" s="15"/>
      <c r="GH4" s="15"/>
      <c r="GI4" s="15"/>
      <c r="GJ4" s="15"/>
      <c r="GK4" s="15"/>
      <c r="GL4" s="15">
        <f>GL5</f>
      </c>
      <c r="GM4" s="15"/>
      <c r="GN4" s="15"/>
      <c r="GO4" s="15"/>
      <c r="GP4" s="15"/>
      <c r="GQ4" s="15"/>
      <c r="GR4" s="15"/>
      <c r="GS4" s="15">
        <f>GS5</f>
      </c>
      <c r="GT4" s="15"/>
      <c r="GU4" s="15"/>
      <c r="GV4" s="15"/>
      <c r="GW4" s="15"/>
      <c r="GX4" s="15"/>
      <c r="GY4" s="15"/>
      <c r="GZ4" s="15">
        <f>GZ5</f>
      </c>
      <c r="HA4" s="15"/>
      <c r="HB4" s="15"/>
      <c r="HC4" s="15"/>
      <c r="HD4" s="15"/>
      <c r="HE4" s="15"/>
      <c r="HF4" s="15"/>
      <c r="HG4" s="15">
        <f>HG5</f>
      </c>
      <c r="HH4" s="15"/>
      <c r="HI4" s="15"/>
      <c r="HJ4" s="15"/>
      <c r="HK4" s="15"/>
      <c r="HL4" s="15"/>
      <c r="HM4" s="15"/>
      <c r="HN4" s="15">
        <f>HN5</f>
      </c>
      <c r="HO4" s="15"/>
      <c r="HP4" s="15"/>
      <c r="HQ4" s="15"/>
      <c r="HR4" s="15"/>
      <c r="HS4" s="15"/>
      <c r="HT4" s="15"/>
      <c r="HU4" s="15">
        <f>HU5</f>
      </c>
      <c r="HV4" s="15"/>
      <c r="HW4" s="15"/>
      <c r="HX4" s="15"/>
      <c r="HY4" s="15"/>
      <c r="HZ4" s="15"/>
      <c r="IA4" s="15"/>
      <c r="IB4" s="15">
        <f>IB5</f>
      </c>
      <c r="IC4" s="15"/>
      <c r="ID4" s="15"/>
      <c r="IE4" s="15"/>
      <c r="IF4" s="15"/>
      <c r="IG4" s="15"/>
      <c r="IH4" s="15"/>
      <c r="II4" s="15">
        <f>II5</f>
      </c>
      <c r="IJ4" s="15"/>
      <c r="IK4" s="15"/>
      <c r="IL4" s="15"/>
      <c r="IM4" s="15"/>
      <c r="IN4" s="15"/>
      <c r="IO4" s="15"/>
      <c r="IP4" s="15">
        <f>IP5</f>
      </c>
      <c r="IQ4" s="15"/>
      <c r="IR4" s="15"/>
      <c r="IS4" s="15"/>
      <c r="IT4" s="15"/>
      <c r="IU4" s="15"/>
      <c r="IV4" s="15"/>
      <c r="IW4" s="15">
        <f>IW5</f>
      </c>
      <c r="IX4" s="15"/>
      <c r="IY4" s="15"/>
      <c r="IZ4" s="15"/>
      <c r="JA4" s="15"/>
      <c r="JB4" s="15"/>
      <c r="JC4" s="15"/>
      <c r="JD4" s="15">
        <f>JD5</f>
      </c>
      <c r="JE4" s="15"/>
      <c r="JF4" s="15"/>
      <c r="JG4" s="15"/>
      <c r="JH4" s="15"/>
      <c r="JI4" s="15"/>
      <c r="JJ4" s="15"/>
      <c r="JK4" s="15">
        <f>JK5</f>
      </c>
      <c r="JL4" s="15"/>
      <c r="JM4" s="15"/>
      <c r="JN4" s="15"/>
      <c r="JO4" s="15"/>
      <c r="JP4" s="15"/>
      <c r="JQ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  <c r="EA5" s="16">
        <f>DZ5+1</f>
      </c>
      <c r="EB5" s="16">
        <f>EA5+1</f>
      </c>
      <c r="EC5" s="16">
        <f>EB5+1</f>
      </c>
      <c r="ED5" s="16">
        <f>EC5+1</f>
      </c>
      <c r="EE5" s="16">
        <f>ED5+1</f>
      </c>
      <c r="EF5" s="16">
        <f>EE5+1</f>
      </c>
      <c r="EG5" s="16">
        <f>EF5+1</f>
      </c>
      <c r="EH5" s="16">
        <f>EG5+1</f>
      </c>
      <c r="EI5" s="16">
        <f>EH5+1</f>
      </c>
      <c r="EJ5" s="16">
        <f>EI5+1</f>
      </c>
      <c r="EK5" s="16">
        <f>EJ5+1</f>
      </c>
      <c r="EL5" s="16">
        <f>EK5+1</f>
      </c>
      <c r="EM5" s="16">
        <f>EL5+1</f>
      </c>
      <c r="EN5" s="16">
        <f>EM5+1</f>
      </c>
      <c r="EO5" s="16">
        <f>EN5+1</f>
      </c>
      <c r="EP5" s="16">
        <f>EO5+1</f>
      </c>
      <c r="EQ5" s="16">
        <f>EP5+1</f>
      </c>
      <c r="ER5" s="16">
        <f>EQ5+1</f>
      </c>
      <c r="ES5" s="16">
        <f>ER5+1</f>
      </c>
      <c r="ET5" s="16">
        <f>ES5+1</f>
      </c>
      <c r="EU5" s="16">
        <f>ET5+1</f>
      </c>
      <c r="EV5" s="16">
        <f>EU5+1</f>
      </c>
      <c r="EW5" s="16">
        <f>EV5+1</f>
      </c>
      <c r="EX5" s="16">
        <f>EW5+1</f>
      </c>
      <c r="EY5" s="16">
        <f>EX5+1</f>
      </c>
      <c r="EZ5" s="16">
        <f>EY5+1</f>
      </c>
      <c r="FA5" s="16">
        <f>EZ5+1</f>
      </c>
      <c r="FB5" s="16">
        <f>FA5+1</f>
      </c>
      <c r="FC5" s="16">
        <f>FB5+1</f>
      </c>
      <c r="FD5" s="16">
        <f>FC5+1</f>
      </c>
      <c r="FE5" s="16">
        <f>FD5+1</f>
      </c>
      <c r="FF5" s="16">
        <f>FE5+1</f>
      </c>
      <c r="FG5" s="16">
        <f>FF5+1</f>
      </c>
      <c r="FH5" s="16">
        <f>FG5+1</f>
      </c>
      <c r="FI5" s="16">
        <f>FH5+1</f>
      </c>
      <c r="FJ5" s="16">
        <f>FI5+1</f>
      </c>
      <c r="FK5" s="16">
        <f>FJ5+1</f>
      </c>
      <c r="FL5" s="16">
        <f>FK5+1</f>
      </c>
      <c r="FM5" s="16">
        <f>FL5+1</f>
      </c>
      <c r="FN5" s="16">
        <f>FM5+1</f>
      </c>
      <c r="FO5" s="16">
        <f>FN5+1</f>
      </c>
      <c r="FP5" s="16">
        <f>FO5+1</f>
      </c>
      <c r="FQ5" s="16">
        <f>FP5+1</f>
      </c>
      <c r="FR5" s="16">
        <f>FQ5+1</f>
      </c>
      <c r="FS5" s="16">
        <f>FR5+1</f>
      </c>
      <c r="FT5" s="16">
        <f>FS5+1</f>
      </c>
      <c r="FU5" s="16">
        <f>FT5+1</f>
      </c>
      <c r="FV5" s="16">
        <f>FU5+1</f>
      </c>
      <c r="FW5" s="16">
        <f>FV5+1</f>
      </c>
      <c r="FX5" s="16">
        <f>FW5+1</f>
      </c>
      <c r="FY5" s="16">
        <f>FX5+1</f>
      </c>
      <c r="FZ5" s="16">
        <f>FY5+1</f>
      </c>
      <c r="GA5" s="16">
        <f>FZ5+1</f>
      </c>
      <c r="GB5" s="16">
        <f>GA5+1</f>
      </c>
      <c r="GC5" s="16">
        <f>GB5+1</f>
      </c>
      <c r="GD5" s="16">
        <f>GC5+1</f>
      </c>
      <c r="GE5" s="16">
        <f>GD5+1</f>
      </c>
      <c r="GF5" s="16">
        <f>GE5+1</f>
      </c>
      <c r="GG5" s="16">
        <f>GF5+1</f>
      </c>
      <c r="GH5" s="16">
        <f>GG5+1</f>
      </c>
      <c r="GI5" s="16">
        <f>GH5+1</f>
      </c>
      <c r="GJ5" s="16">
        <f>GI5+1</f>
      </c>
      <c r="GK5" s="16">
        <f>GJ5+1</f>
      </c>
      <c r="GL5" s="16">
        <f>GK5+1</f>
      </c>
      <c r="GM5" s="16">
        <f>GL5+1</f>
      </c>
      <c r="GN5" s="16">
        <f>GM5+1</f>
      </c>
      <c r="GO5" s="16">
        <f>GN5+1</f>
      </c>
      <c r="GP5" s="16">
        <f>GO5+1</f>
      </c>
      <c r="GQ5" s="16">
        <f>GP5+1</f>
      </c>
      <c r="GR5" s="16">
        <f>GQ5+1</f>
      </c>
      <c r="GS5" s="16">
        <f>GR5+1</f>
      </c>
      <c r="GT5" s="16">
        <f>GS5+1</f>
      </c>
      <c r="GU5" s="16">
        <f>GT5+1</f>
      </c>
      <c r="GV5" s="16">
        <f>GU5+1</f>
      </c>
      <c r="GW5" s="16">
        <f>GV5+1</f>
      </c>
      <c r="GX5" s="16">
        <f>GW5+1</f>
      </c>
      <c r="GY5" s="16">
        <f>GX5+1</f>
      </c>
      <c r="GZ5" s="16">
        <f>GY5+1</f>
      </c>
      <c r="HA5" s="16">
        <f>GZ5+1</f>
      </c>
      <c r="HB5" s="16">
        <f>HA5+1</f>
      </c>
      <c r="HC5" s="16">
        <f>HB5+1</f>
      </c>
      <c r="HD5" s="16">
        <f>HC5+1</f>
      </c>
      <c r="HE5" s="16">
        <f>HD5+1</f>
      </c>
      <c r="HF5" s="16">
        <f>HE5+1</f>
      </c>
      <c r="HG5" s="16">
        <f>HF5+1</f>
      </c>
      <c r="HH5" s="16">
        <f>HG5+1</f>
      </c>
      <c r="HI5" s="16">
        <f>HH5+1</f>
      </c>
      <c r="HJ5" s="16">
        <f>HI5+1</f>
      </c>
      <c r="HK5" s="16">
        <f>HJ5+1</f>
      </c>
      <c r="HL5" s="16">
        <f>HK5+1</f>
      </c>
      <c r="HM5" s="16">
        <f>HL5+1</f>
      </c>
      <c r="HN5" s="16">
        <f>HM5+1</f>
      </c>
      <c r="HO5" s="16">
        <f>HN5+1</f>
      </c>
      <c r="HP5" s="16">
        <f>HO5+1</f>
      </c>
      <c r="HQ5" s="16">
        <f>HP5+1</f>
      </c>
      <c r="HR5" s="16">
        <f>HQ5+1</f>
      </c>
      <c r="HS5" s="16">
        <f>HR5+1</f>
      </c>
      <c r="HT5" s="16">
        <f>HS5+1</f>
      </c>
      <c r="HU5" s="16">
        <f>HT5+1</f>
      </c>
      <c r="HV5" s="16">
        <f>HU5+1</f>
      </c>
      <c r="HW5" s="16">
        <f>HV5+1</f>
      </c>
      <c r="HX5" s="16">
        <f>HW5+1</f>
      </c>
      <c r="HY5" s="16">
        <f>HX5+1</f>
      </c>
      <c r="HZ5" s="16">
        <f>HY5+1</f>
      </c>
      <c r="IA5" s="16">
        <f>HZ5+1</f>
      </c>
      <c r="IB5" s="16">
        <f>IA5+1</f>
      </c>
      <c r="IC5" s="16">
        <f>IB5+1</f>
      </c>
      <c r="ID5" s="16">
        <f>IC5+1</f>
      </c>
      <c r="IE5" s="16">
        <f>ID5+1</f>
      </c>
      <c r="IF5" s="16">
        <f>IE5+1</f>
      </c>
      <c r="IG5" s="16">
        <f>IF5+1</f>
      </c>
      <c r="IH5" s="16">
        <f>IG5+1</f>
      </c>
      <c r="II5" s="16">
        <f>IH5+1</f>
      </c>
      <c r="IJ5" s="16">
        <f>II5+1</f>
      </c>
      <c r="IK5" s="16">
        <f>IJ5+1</f>
      </c>
      <c r="IL5" s="16">
        <f>IK5+1</f>
      </c>
      <c r="IM5" s="16">
        <f>IL5+1</f>
      </c>
      <c r="IN5" s="16">
        <f>IM5+1</f>
      </c>
      <c r="IO5" s="16">
        <f>IN5+1</f>
      </c>
      <c r="IP5" s="16">
        <f>IO5+1</f>
      </c>
      <c r="IQ5" s="16">
        <f>IP5+1</f>
      </c>
      <c r="IR5" s="16">
        <f>IQ5+1</f>
      </c>
      <c r="IS5" s="16">
        <f>IR5+1</f>
      </c>
      <c r="IT5" s="16">
        <f>IS5+1</f>
      </c>
      <c r="IU5" s="16">
        <f>IT5+1</f>
      </c>
      <c r="IV5" s="16">
        <f>IU5+1</f>
      </c>
      <c r="IW5" s="16">
        <f>IV5+1</f>
      </c>
      <c r="IX5" s="16">
        <f>IW5+1</f>
      </c>
      <c r="IY5" s="16">
        <f>IX5+1</f>
      </c>
      <c r="IZ5" s="16">
        <f>IY5+1</f>
      </c>
      <c r="JA5" s="16">
        <f>IZ5+1</f>
      </c>
      <c r="JB5" s="16">
        <f>JA5+1</f>
      </c>
      <c r="JC5" s="16">
        <f>JB5+1</f>
      </c>
      <c r="JD5" s="16">
        <f>JC5+1</f>
      </c>
      <c r="JE5" s="16">
        <f>JD5+1</f>
      </c>
      <c r="JF5" s="16">
        <f>JE5+1</f>
      </c>
      <c r="JG5" s="16">
        <f>JF5+1</f>
      </c>
      <c r="JH5" s="16">
        <f>JG5+1</f>
      </c>
      <c r="JI5" s="16">
        <f>JH5+1</f>
      </c>
      <c r="JJ5" s="16">
        <f>JI5+1</f>
      </c>
      <c r="JK5" s="16">
        <f>JJ5+1</f>
      </c>
      <c r="JL5" s="16">
        <f>JK5+1</f>
      </c>
      <c r="JM5" s="16">
        <f>JL5+1</f>
      </c>
      <c r="JN5" s="16">
        <f>JM5+1</f>
      </c>
      <c r="JO5" s="16">
        <f>JN5+1</f>
      </c>
      <c r="JP5" s="16">
        <f>JO5+1</f>
      </c>
      <c r="JQ5" s="16">
        <f>JP5+1</f>
      </c>
    </row>
    <row r="6">
      <c r="A6" s="11">
        <f>IF(B6="","",ROW()-5)</f>
      </c>
      <c r="B6" s="6" t="inlineStr">
        <is>
          <t xml:space="preserve">Incarico firmato</t>
        </is>
      </c>
      <c r="C6" s="5" t="inlineStr">
        <is>
          <t xml:space="preserve">Avvio e dati di progetto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Riunione di avvio con il committente</t>
        </is>
      </c>
      <c r="C7" s="5" t="inlineStr">
        <is>
          <t xml:space="preserve">Avvio e dati di progetto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Raccolta dei dati di processo e del layout</t>
        </is>
      </c>
      <c r="C8" s="5" t="inlineStr">
        <is>
          <t xml:space="preserve">Avvio e dati di progetto</t>
        </is>
      </c>
      <c r="D8" s="8">
        <f>WORKDAY($J$3,2)</f>
      </c>
      <c r="E8" s="7">
        <v>10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Sopralluogo e rilievo dello stato dei luoghi</t>
        </is>
      </c>
      <c r="C9" s="5" t="inlineStr">
        <is>
          <t xml:space="preserve">Avvio e dati di progetto</t>
        </is>
      </c>
      <c r="D9" s="8">
        <f>WORKDAY($J$3,2)</f>
      </c>
      <c r="E9" s="7">
        <v>3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Verifica della potenza disponibile e dei vincoli degli enti</t>
        </is>
      </c>
      <c r="C10" s="5" t="inlineStr">
        <is>
          <t xml:space="preserve">Avvio e dati di progetto</t>
        </is>
      </c>
      <c r="D10" s="8">
        <f>WORKDAY($J$3,5)</f>
      </c>
      <c r="E10" s="7">
        <v>5</v>
      </c>
      <c r="F10" s="12">
        <f>IF(OR(D10="",E10=""),"",WORKDAY(D10,MAX(E10,1)-1))</f>
      </c>
      <c r="G10" s="7" t="inlineStr">
        <is>
          <t xml:space="preserve">4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Relazione dei dati di base</t>
        </is>
      </c>
      <c r="C11" s="5" t="inlineStr">
        <is>
          <t xml:space="preserve">Avvio e dati di progetto</t>
        </is>
      </c>
      <c r="D11" s="8">
        <f>WORKDAY($J$3,12)</f>
      </c>
      <c r="E11" s="7">
        <v>3</v>
      </c>
      <c r="F11" s="12">
        <f>IF(OR(D11="",E11=""),"",WORKDAY(D11,MAX(E11,1)-1))</f>
      </c>
      <c r="G11" s="7" t="inlineStr">
        <is>
          <t xml:space="preserve">3, 5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Dati di progetto condivisi con il committente</t>
        </is>
      </c>
      <c r="C12" s="5" t="inlineStr">
        <is>
          <t xml:space="preserve">Avvio e dati di progetto</t>
        </is>
      </c>
      <c r="D12" s="8">
        <f>WORKDAY($J$3,15)</f>
      </c>
      <c r="E12" s="7">
        <v>0</v>
      </c>
      <c r="F12" s="12">
        <f>IF(OR(D12="",E12=""),"",WORKDAY(D12,MAX(E12,1)-1))</f>
      </c>
      <c r="G12" s="7" t="inlineStr">
        <is>
          <t xml:space="preserve">6</t>
        </is>
      </c>
      <c r="H12" s="7" t="inlineStr">
        <is>
          <t xml:space="preserve">Sì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Bilancio delle potenze e scelta della fornitura</t>
        </is>
      </c>
      <c r="C13" s="5" t="inlineStr">
        <is>
          <t xml:space="preserve">Progetto definitivo</t>
        </is>
      </c>
      <c r="D13" s="8">
        <f>WORKDAY($J$3,16)</f>
      </c>
      <c r="E13" s="7">
        <v>4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Calcolo dei carichi termici invernali ed estivi</t>
        </is>
      </c>
      <c r="C14" s="5" t="inlineStr">
        <is>
          <t xml:space="preserve">Progetto definitivo</t>
        </is>
      </c>
      <c r="D14" s="8">
        <f>WORKDAY($J$3,16)</f>
      </c>
      <c r="E14" s="7">
        <v>6</v>
      </c>
      <c r="F14" s="12">
        <f>IF(OR(D14="",E14=""),"",WORKDAY(D14,MAX(E14,1)-1))</f>
      </c>
      <c r="G14" s="7" t="inlineStr">
        <is>
          <t xml:space="preserve">7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Scelta del sistema di climatizzazione e della centrale</t>
        </is>
      </c>
      <c r="C15" s="5" t="inlineStr">
        <is>
          <t xml:space="preserve">Progetto definitivo</t>
        </is>
      </c>
      <c r="D15" s="8">
        <f>WORKDAY($J$3,22)</f>
      </c>
      <c r="E15" s="7">
        <v>4</v>
      </c>
      <c r="F15" s="12">
        <f>IF(OR(D15="",E15=""),"",WORKDAY(D15,MAX(E15,1)-1))</f>
      </c>
      <c r="G15" s="7" t="inlineStr">
        <is>
          <t xml:space="preserve">9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Schema della protezione antincendio</t>
        </is>
      </c>
      <c r="C16" s="5" t="inlineStr">
        <is>
          <t xml:space="preserve">Progetto definitivo</t>
        </is>
      </c>
      <c r="D16" s="8">
        <f>WORKDAY($J$3,16)</f>
      </c>
      <c r="E16" s="7">
        <v>7</v>
      </c>
      <c r="F16" s="12">
        <f>IF(OR(D16="",E16=""),"",WORKDAY(D16,MAX(E16,1)-1))</f>
      </c>
      <c r="G16" s="7" t="inlineStr">
        <is>
          <t xml:space="preserve">7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Schema generale della distribuzione elettrica</t>
        </is>
      </c>
      <c r="C17" s="5" t="inlineStr">
        <is>
          <t xml:space="preserve">Progetto definitivo</t>
        </is>
      </c>
      <c r="D17" s="8">
        <f>WORKDAY($J$3,20)</f>
      </c>
      <c r="E17" s="7">
        <v>7</v>
      </c>
      <c r="F17" s="12">
        <f>IF(OR(D17="",E17=""),"",WORKDAY(D17,MAX(E17,1)-1))</f>
      </c>
      <c r="G17" s="7" t="inlineStr">
        <is>
          <t xml:space="preserve">8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Progetto illuminotecnico di massima</t>
        </is>
      </c>
      <c r="C18" s="5" t="inlineStr">
        <is>
          <t xml:space="preserve">Progetto definitivo</t>
        </is>
      </c>
      <c r="D18" s="8">
        <f>WORKDAY($J$3,20)</f>
      </c>
      <c r="E18" s="7">
        <v>5</v>
      </c>
      <c r="F18" s="12">
        <f>IF(OR(D18="",E18=""),"",WORKDAY(D18,MAX(E18,1)-1))</f>
      </c>
      <c r="G18" s="7" t="inlineStr">
        <is>
          <t xml:space="preserve">8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Tavole del progetto definitivo</t>
        </is>
      </c>
      <c r="C19" s="5" t="inlineStr">
        <is>
          <t xml:space="preserve">Progetto definitivo</t>
        </is>
      </c>
      <c r="D19" s="8">
        <f>WORKDAY($J$3,27)</f>
      </c>
      <c r="E19" s="7">
        <v>7</v>
      </c>
      <c r="F19" s="12">
        <f>IF(OR(D19="",E19=""),"",WORKDAY(D19,MAX(E19,1)-1))</f>
      </c>
      <c r="G19" s="7" t="inlineStr">
        <is>
          <t xml:space="preserve">12, 10, 11, 13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   Planimetrie degli impianti elettrici</t>
        </is>
      </c>
      <c r="C20" s="5" t="inlineStr">
        <is>
          <t xml:space="preserve">Progetto definitivo</t>
        </is>
      </c>
      <c r="D20" s="8">
        <f>WORKDAY($J$3,27)</f>
      </c>
      <c r="E20" s="7">
        <v>5</v>
      </c>
      <c r="F20" s="12">
        <f>IF(OR(D20="",E20=""),"",WORKDAY(D20,MAX(E20,1)-1))</f>
      </c>
      <c r="G20" s="7"/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   Planimetrie degli impianti meccanici</t>
        </is>
      </c>
      <c r="C21" s="5" t="inlineStr">
        <is>
          <t xml:space="preserve">Progetto definitivo</t>
        </is>
      </c>
      <c r="D21" s="8">
        <f>WORKDAY($J$3,27)</f>
      </c>
      <c r="E21" s="7">
        <v>5</v>
      </c>
      <c r="F21" s="12">
        <f>IF(OR(D21="",E21=""),"",WORKDAY(D21,MAX(E21,1)-1))</f>
      </c>
      <c r="G21" s="7"/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   Planimetria della protezione antincendio</t>
        </is>
      </c>
      <c r="C22" s="5" t="inlineStr">
        <is>
          <t xml:space="preserve">Progetto definitivo</t>
        </is>
      </c>
      <c r="D22" s="8">
        <f>WORKDAY($J$3,27)</f>
      </c>
      <c r="E22" s="7">
        <v>3</v>
      </c>
      <c r="F22" s="12">
        <f>IF(OR(D22="",E22=""),"",WORKDAY(D22,MAX(E22,1)-1))</f>
      </c>
      <c r="G22" s="7"/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Stima sommaria dei costi degli impianti</t>
        </is>
      </c>
      <c r="C23" s="5" t="inlineStr">
        <is>
          <t xml:space="preserve">Progetto definitivo</t>
        </is>
      </c>
      <c r="D23" s="8">
        <f>WORKDAY($J$3,34)</f>
      </c>
      <c r="E23" s="7">
        <v>3</v>
      </c>
      <c r="F23" s="12">
        <f>IF(OR(D23="",E23=""),"",WORKDAY(D23,MAX(E23,1)-1))</f>
      </c>
      <c r="G23" s="7" t="inlineStr">
        <is>
          <t xml:space="preserve">14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Verifica interna del progetto definitivo</t>
        </is>
      </c>
      <c r="C24" s="5" t="inlineStr">
        <is>
          <t xml:space="preserve">Progetto definitivo</t>
        </is>
      </c>
      <c r="D24" s="8">
        <f>WORKDAY($J$3,37)</f>
      </c>
      <c r="E24" s="7">
        <v>2</v>
      </c>
      <c r="F24" s="12">
        <f>IF(OR(D24="",E24=""),"",WORKDAY(D24,MAX(E24,1)-1))</f>
      </c>
      <c r="G24" s="7" t="inlineStr">
        <is>
          <t xml:space="preserve">18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Riesame del definitivo con il committente</t>
        </is>
      </c>
      <c r="C25" s="5" t="inlineStr">
        <is>
          <t xml:space="preserve">Progetto definitivo</t>
        </is>
      </c>
      <c r="D25" s="8">
        <f>WORKDAY($J$3,39)</f>
      </c>
      <c r="E25" s="7">
        <v>1</v>
      </c>
      <c r="F25" s="12">
        <f>IF(OR(D25="",E25=""),"",WORKDAY(D25,MAX(E25,1)-1))</f>
      </c>
      <c r="G25" s="7" t="inlineStr">
        <is>
          <t xml:space="preserve">19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Osservazioni e approvazione del committente</t>
        </is>
      </c>
      <c r="C26" s="5" t="inlineStr">
        <is>
          <t xml:space="preserve">Progetto definitivo</t>
        </is>
      </c>
      <c r="D26" s="8">
        <f>WORKDAY($J$3,40)</f>
      </c>
      <c r="E26" s="7">
        <v>5</v>
      </c>
      <c r="F26" s="12">
        <f>IF(OR(D26="",E26=""),"",WORKDAY(D26,MAX(E26,1)-1))</f>
      </c>
      <c r="G26" s="7" t="inlineStr">
        <is>
          <t xml:space="preserve">20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Progetto definitivo approvato</t>
        </is>
      </c>
      <c r="C27" s="5" t="inlineStr">
        <is>
          <t xml:space="preserve">Progetto definitivo</t>
        </is>
      </c>
      <c r="D27" s="8">
        <f>WORKDAY($J$3,44)</f>
      </c>
      <c r="E27" s="7">
        <v>0</v>
      </c>
      <c r="F27" s="12">
        <f>IF(OR(D27="",E27=""),"",WORKDAY(D27,MAX(E27,1)-1))</f>
      </c>
      <c r="G27" s="7" t="inlineStr">
        <is>
          <t xml:space="preserve">21</t>
        </is>
      </c>
      <c r="H27" s="7" t="inlineStr">
        <is>
          <t xml:space="preserve">Sì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Progetto della cabina di trasformazione MT/BT</t>
        </is>
      </c>
      <c r="C28" s="5" t="inlineStr">
        <is>
          <t xml:space="preserve">Progetto esecutivo</t>
        </is>
      </c>
      <c r="D28" s="8">
        <f>WORKDAY($J$3,45)</f>
      </c>
      <c r="E28" s="7">
        <v>10</v>
      </c>
      <c r="F28" s="12">
        <f>IF(OR(D28="",E28=""),"",WORKDAY(D28,MAX(E28,1)-1))</f>
      </c>
      <c r="G28" s="7" t="inlineStr">
        <is>
          <t xml:space="preserve">22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Schemi dei quadri elettrici</t>
        </is>
      </c>
      <c r="C29" s="5" t="inlineStr">
        <is>
          <t xml:space="preserve">Progetto esecutivo</t>
        </is>
      </c>
      <c r="D29" s="8">
        <f>WORKDAY($J$3,45)</f>
      </c>
      <c r="E29" s="7">
        <v>12</v>
      </c>
      <c r="F29" s="12">
        <f>IF(OR(D29="",E29=""),"",WORKDAY(D29,MAX(E29,1)-1))</f>
      </c>
      <c r="G29" s="7" t="inlineStr">
        <is>
          <t xml:space="preserve">22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Distribuzione principale, forza motrice e vie cavi</t>
        </is>
      </c>
      <c r="C30" s="5" t="inlineStr">
        <is>
          <t xml:space="preserve">Progetto esecutivo</t>
        </is>
      </c>
      <c r="D30" s="8">
        <f>WORKDAY($J$3,50)</f>
      </c>
      <c r="E30" s="7">
        <v>11</v>
      </c>
      <c r="F30" s="12">
        <f>IF(OR(D30="",E30=""),"",WORKDAY(D30,MAX(E30,1)-1))</f>
      </c>
      <c r="G30" s="7" t="inlineStr">
        <is>
          <t xml:space="preserve">22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Illuminazione ordinaria e di sicurezza</t>
        </is>
      </c>
      <c r="C31" s="5" t="inlineStr">
        <is>
          <t xml:space="preserve">Progetto esecutivo</t>
        </is>
      </c>
      <c r="D31" s="8">
        <f>WORKDAY($J$3,50)</f>
      </c>
      <c r="E31" s="7">
        <v>8</v>
      </c>
      <c r="F31" s="12">
        <f>IF(OR(D31="",E31=""),"",WORKDAY(D31,MAX(E31,1)-1))</f>
      </c>
      <c r="G31" s="7" t="inlineStr">
        <is>
          <t xml:space="preserve">22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Impianto di terra e protezione dalle scariche atmosferiche</t>
        </is>
      </c>
      <c r="C32" s="5" t="inlineStr">
        <is>
          <t xml:space="preserve">Progetto esecutivo</t>
        </is>
      </c>
      <c r="D32" s="8">
        <f>WORKDAY($J$3,55)</f>
      </c>
      <c r="E32" s="7">
        <v>5</v>
      </c>
      <c r="F32" s="12">
        <f>IF(OR(D32="",E32=""),"",WORKDAY(D32,MAX(E32,1)-1))</f>
      </c>
      <c r="G32" s="7" t="inlineStr">
        <is>
          <t xml:space="preserve">23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Climatizzazione: centrale, canali e terminali</t>
        </is>
      </c>
      <c r="C33" s="5" t="inlineStr">
        <is>
          <t xml:space="preserve">Progetto esecutivo</t>
        </is>
      </c>
      <c r="D33" s="8">
        <f>WORKDAY($J$3,45)</f>
      </c>
      <c r="E33" s="7">
        <v>16</v>
      </c>
      <c r="F33" s="12">
        <f>IF(OR(D33="",E33=""),"",WORKDAY(D33,MAX(E33,1)-1))</f>
      </c>
      <c r="G33" s="7" t="inlineStr">
        <is>
          <t xml:space="preserve">22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Impianto idrico-sanitario e scarichi</t>
        </is>
      </c>
      <c r="C34" s="5" t="inlineStr">
        <is>
          <t xml:space="preserve">Progetto esecutivo</t>
        </is>
      </c>
      <c r="D34" s="8">
        <f>WORKDAY($J$3,48)</f>
      </c>
      <c r="E34" s="7">
        <v>9</v>
      </c>
      <c r="F34" s="12">
        <f>IF(OR(D34="",E34=""),"",WORKDAY(D34,MAX(E34,1)-1))</f>
      </c>
      <c r="G34" s="7" t="inlineStr">
        <is>
          <t xml:space="preserve">22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Rete idranti, sprinkler e riserva idrica</t>
        </is>
      </c>
      <c r="C35" s="5" t="inlineStr">
        <is>
          <t xml:space="preserve">Progetto esecutivo</t>
        </is>
      </c>
      <c r="D35" s="8">
        <f>WORKDAY($J$3,45)</f>
      </c>
      <c r="E35" s="7">
        <v>14</v>
      </c>
      <c r="F35" s="12">
        <f>IF(OR(D35="",E35=""),"",WORKDAY(D35,MAX(E35,1)-1))</f>
      </c>
      <c r="G35" s="7" t="inlineStr">
        <is>
          <t xml:space="preserve">22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Relazione sul contenimento dei consumi energetici</t>
        </is>
      </c>
      <c r="C36" s="5" t="inlineStr">
        <is>
          <t xml:space="preserve">Progetto esecutivo</t>
        </is>
      </c>
      <c r="D36" s="8">
        <f>WORKDAY($J$3,61)</f>
      </c>
      <c r="E36" s="7">
        <v>4</v>
      </c>
      <c r="F36" s="12">
        <f>IF(OR(D36="",E36=""),"",WORKDAY(D36,MAX(E36,1)-1))</f>
      </c>
      <c r="G36" s="7" t="inlineStr">
        <is>
          <t xml:space="preserve">28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Relazioni di calcolo degli impianti</t>
        </is>
      </c>
      <c r="C37" s="5" t="inlineStr">
        <is>
          <t xml:space="preserve">Progetto esecutivo</t>
        </is>
      </c>
      <c r="D37" s="8">
        <f>WORKDAY($J$3,61)</f>
      </c>
      <c r="E37" s="7">
        <v>5</v>
      </c>
      <c r="F37" s="12">
        <f>IF(OR(D37="",E37=""),"",WORKDAY(D37,MAX(E37,1)-1))</f>
      </c>
      <c r="G37" s="7" t="inlineStr">
        <is>
          <t xml:space="preserve">24, 25, 28, 30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Computo metrico estimativo ed elenco prezzi</t>
        </is>
      </c>
      <c r="C38" s="5" t="inlineStr">
        <is>
          <t xml:space="preserve">Progetto esecutivo</t>
        </is>
      </c>
      <c r="D38" s="8">
        <f>WORKDAY($J$3,61)</f>
      </c>
      <c r="E38" s="7">
        <v>8</v>
      </c>
      <c r="F38" s="12">
        <f>IF(OR(D38="",E38=""),"",WORKDAY(D38,MAX(E38,1)-1))</f>
      </c>
      <c r="G38" s="7" t="inlineStr">
        <is>
          <t xml:space="preserve">24, 25, 26, 27, 28, 29, 30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Contributo al piano di sicurezza e coordinamento per le lavorazioni impiantistiche</t>
        </is>
      </c>
      <c r="C39" s="5" t="inlineStr">
        <is>
          <t xml:space="preserve">Progetto esecutivo</t>
        </is>
      </c>
      <c r="D39" s="8">
        <f>WORKDAY($J$3,66)</f>
      </c>
      <c r="E39" s="7">
        <v>3</v>
      </c>
      <c r="F39" s="12">
        <f>IF(OR(D39="",E39=""),"",WORKDAY(D39,MAX(E39,1)-1))</f>
      </c>
      <c r="G39" s="7" t="inlineStr">
        <is>
          <t xml:space="preserve">25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Capitolato speciale e disciplinare tecnico</t>
        </is>
      </c>
      <c r="C40" s="5" t="inlineStr">
        <is>
          <t xml:space="preserve">Progetto esecutivo</t>
        </is>
      </c>
      <c r="D40" s="8">
        <f>WORKDAY($J$3,63)</f>
      </c>
      <c r="E40" s="7">
        <v>6</v>
      </c>
      <c r="F40" s="12">
        <f>IF(OR(D40="",E40=""),"",WORKDAY(D40,MAX(E40,1)-1))</f>
      </c>
      <c r="G40" s="7" t="inlineStr">
        <is>
          <t xml:space="preserve">23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Verifica interna degli elaborati esecutivi</t>
        </is>
      </c>
      <c r="C41" s="5" t="inlineStr">
        <is>
          <t xml:space="preserve">Progetto esecutivo</t>
        </is>
      </c>
      <c r="D41" s="8">
        <f>WORKDAY($J$3,69)</f>
      </c>
      <c r="E41" s="7">
        <v>3</v>
      </c>
      <c r="F41" s="12">
        <f>IF(OR(D41="",E41=""),"",WORKDAY(D41,MAX(E41,1)-1))</f>
      </c>
      <c r="G41" s="7" t="inlineStr">
        <is>
          <t xml:space="preserve">33, 35, 32, 31, 34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Consegna del progetto esecutivo</t>
        </is>
      </c>
      <c r="C42" s="5" t="inlineStr">
        <is>
          <t xml:space="preserve">Progetto esecutivo</t>
        </is>
      </c>
      <c r="D42" s="8">
        <f>WORKDAY($J$3,72)</f>
      </c>
      <c r="E42" s="7">
        <v>0</v>
      </c>
      <c r="F42" s="12">
        <f>IF(OR(D42="",E42=""),"",WORKDAY(D42,MAX(E42,1)-1))</f>
      </c>
      <c r="G42" s="7" t="inlineStr">
        <is>
          <t xml:space="preserve">36</t>
        </is>
      </c>
      <c r="H42" s="7" t="inlineStr">
        <is>
          <t xml:space="preserve">Sì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Domanda di valutazione del progetto ai Vigili del Fuoco</t>
        </is>
      </c>
      <c r="C43" s="5" t="inlineStr">
        <is>
          <t xml:space="preserve">Pratiche e autorizzazioni</t>
        </is>
      </c>
      <c r="D43" s="8">
        <f>WORKDAY($J$3,45)</f>
      </c>
      <c r="E43" s="7">
        <v>8</v>
      </c>
      <c r="F43" s="12">
        <f>IF(OR(D43="",E43=""),"",WORKDAY(D43,MAX(E43,1)-1))</f>
      </c>
      <c r="G43" s="7" t="inlineStr">
        <is>
          <t xml:space="preserve">22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Valutazione del progetto da parte dei Vigili del Fuoco</t>
        </is>
      </c>
      <c r="C44" s="5" t="inlineStr">
        <is>
          <t xml:space="preserve">Pratiche e autorizzazioni</t>
        </is>
      </c>
      <c r="D44" s="8">
        <f>WORKDAY($J$3,53)</f>
      </c>
      <c r="E44" s="7">
        <v>42</v>
      </c>
      <c r="F44" s="12">
        <f>IF(OR(D44="",E44=""),"",WORKDAY(D44,MAX(E44,1)-1))</f>
      </c>
      <c r="G44" s="7" t="inlineStr">
        <is>
          <t xml:space="preserve">38</t>
        </is>
      </c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Parere favorevole sul progetto antincendio</t>
        </is>
      </c>
      <c r="C45" s="5" t="inlineStr">
        <is>
          <t xml:space="preserve">Pratiche e autorizzazioni</t>
        </is>
      </c>
      <c r="D45" s="8">
        <f>WORKDAY($J$3,94)</f>
      </c>
      <c r="E45" s="7">
        <v>0</v>
      </c>
      <c r="F45" s="12">
        <f>IF(OR(D45="",E45=""),"",WORKDAY(D45,MAX(E45,1)-1))</f>
      </c>
      <c r="G45" s="7" t="inlineStr">
        <is>
          <t xml:space="preserve">39</t>
        </is>
      </c>
      <c r="H45" s="7" t="inlineStr">
        <is>
          <t xml:space="preserve">Sì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Richiesta di connessione al distributore</t>
        </is>
      </c>
      <c r="C46" s="5" t="inlineStr">
        <is>
          <t xml:space="preserve">Pratiche e autorizzazioni</t>
        </is>
      </c>
      <c r="D46" s="8">
        <f>WORKDAY($J$3,45)</f>
      </c>
      <c r="E46" s="7">
        <v>3</v>
      </c>
      <c r="F46" s="12">
        <f>IF(OR(D46="",E46=""),"",WORKDAY(D46,MAX(E46,1)-1))</f>
      </c>
      <c r="G46" s="7" t="inlineStr">
        <is>
          <t xml:space="preserve">22</t>
        </is>
      </c>
      <c r="H46" s="7" t="inlineStr">
        <is>
          <t xml:space="preserve">No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Preventivo di connessione del distributore</t>
        </is>
      </c>
      <c r="C47" s="5" t="inlineStr">
        <is>
          <t xml:space="preserve">Pratiche e autorizzazioni</t>
        </is>
      </c>
      <c r="D47" s="8">
        <f>WORKDAY($J$3,48)</f>
      </c>
      <c r="E47" s="7">
        <v>30</v>
      </c>
      <c r="F47" s="12">
        <f>IF(OR(D47="",E47=""),"",WORKDAY(D47,MAX(E47,1)-1))</f>
      </c>
      <c r="G47" s="7" t="inlineStr">
        <is>
          <t xml:space="preserve">41</t>
        </is>
      </c>
      <c r="H47" s="7" t="inlineStr">
        <is>
          <t xml:space="preserve">No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 t="inlineStr">
        <is>
          <t xml:space="preserve">Accettazione del preventivo di connessione</t>
        </is>
      </c>
      <c r="C48" s="5" t="inlineStr">
        <is>
          <t xml:space="preserve">Pratiche e autorizzazioni</t>
        </is>
      </c>
      <c r="D48" s="8">
        <f>WORKDAY($J$3,78)</f>
      </c>
      <c r="E48" s="7">
        <v>5</v>
      </c>
      <c r="F48" s="12">
        <f>IF(OR(D48="",E48=""),"",WORKDAY(D48,MAX(E48,1)-1))</f>
      </c>
      <c r="G48" s="7" t="inlineStr">
        <is>
          <t xml:space="preserve">42</t>
        </is>
      </c>
      <c r="H48" s="7" t="inlineStr">
        <is>
          <t xml:space="preserve">No</t>
        </is>
      </c>
      <c r="I48" s="9">
        <v>0</v>
      </c>
      <c r="J48" s="8">
        <f>F48</f>
      </c>
      <c r="K48" s="11">
        <f>IF(OR(F48="",J48=""),"",F48-J48)</f>
      </c>
    </row>
    <row r="49">
      <c r="A49" s="11">
        <f>IF(B49="","",ROW()-5)</f>
      </c>
      <c r="B49" s="6" t="inlineStr">
        <is>
          <t xml:space="preserve">Deposito della relazione energetica in Comune</t>
        </is>
      </c>
      <c r="C49" s="5" t="inlineStr">
        <is>
          <t xml:space="preserve">Pratiche e autorizzazioni</t>
        </is>
      </c>
      <c r="D49" s="8">
        <f>WORKDAY($J$3,73)</f>
      </c>
      <c r="E49" s="7">
        <v>2</v>
      </c>
      <c r="F49" s="12">
        <f>IF(OR(D49="",E49=""),"",WORKDAY(D49,MAX(E49,1)-1))</f>
      </c>
      <c r="G49" s="7" t="inlineStr">
        <is>
          <t xml:space="preserve">37</t>
        </is>
      </c>
      <c r="H49" s="7" t="inlineStr">
        <is>
          <t xml:space="preserve">No</t>
        </is>
      </c>
      <c r="I49" s="9">
        <v>0</v>
      </c>
      <c r="J49" s="8">
        <f>F49</f>
      </c>
      <c r="K49" s="11">
        <f>IF(OR(F49="",J49=""),"",F49-J49)</f>
      </c>
    </row>
    <row r="50">
      <c r="A50" s="11">
        <f>IF(B50="","",ROW()-5)</f>
      </c>
      <c r="B50" s="6" t="inlineStr">
        <is>
          <t xml:space="preserve">Pratiche depositate e parere ottenuto</t>
        </is>
      </c>
      <c r="C50" s="5" t="inlineStr">
        <is>
          <t xml:space="preserve">Pratiche e autorizzazioni</t>
        </is>
      </c>
      <c r="D50" s="8">
        <f>WORKDAY($J$3,95)</f>
      </c>
      <c r="E50" s="7">
        <v>0</v>
      </c>
      <c r="F50" s="12">
        <f>IF(OR(D50="",E50=""),"",WORKDAY(D50,MAX(E50,1)-1))</f>
      </c>
      <c r="G50" s="7" t="inlineStr">
        <is>
          <t xml:space="preserve">40, 43, 44</t>
        </is>
      </c>
      <c r="H50" s="7" t="inlineStr">
        <is>
          <t xml:space="preserve">Sì</t>
        </is>
      </c>
      <c r="I50" s="9">
        <v>0</v>
      </c>
      <c r="J50" s="8">
        <f>F50</f>
      </c>
      <c r="K50" s="11">
        <f>IF(OR(F50="",J50=""),"",F50-J50)</f>
      </c>
    </row>
    <row r="51">
      <c r="A51" s="11">
        <f>IF(B51="","",ROW()-5)</f>
      </c>
      <c r="B51" s="6" t="inlineStr">
        <is>
          <t xml:space="preserve">Richiesta di offerta alle imprese impiantistiche</t>
        </is>
      </c>
      <c r="C51" s="5" t="inlineStr">
        <is>
          <t xml:space="preserve">Gara e affidamento</t>
        </is>
      </c>
      <c r="D51" s="8">
        <f>WORKDAY($J$3,73)</f>
      </c>
      <c r="E51" s="7">
        <v>3</v>
      </c>
      <c r="F51" s="12">
        <f>IF(OR(D51="",E51=""),"",WORKDAY(D51,MAX(E51,1)-1))</f>
      </c>
      <c r="G51" s="7" t="inlineStr">
        <is>
          <t xml:space="preserve">37</t>
        </is>
      </c>
      <c r="H51" s="7" t="inlineStr">
        <is>
          <t xml:space="preserve">No</t>
        </is>
      </c>
      <c r="I51" s="9">
        <v>0</v>
      </c>
      <c r="J51" s="8">
        <f>F51</f>
      </c>
      <c r="K51" s="11">
        <f>IF(OR(F51="",J51=""),"",F51-J51)</f>
      </c>
    </row>
    <row r="52">
      <c r="A52" s="11">
        <f>IF(B52="","",ROW()-5)</f>
      </c>
      <c r="B52" s="6" t="inlineStr">
        <is>
          <t xml:space="preserve">Sopralluoghi e preparazione delle offerte</t>
        </is>
      </c>
      <c r="C52" s="5" t="inlineStr">
        <is>
          <t xml:space="preserve">Gara e affidamento</t>
        </is>
      </c>
      <c r="D52" s="8">
        <f>WORKDAY($J$3,76)</f>
      </c>
      <c r="E52" s="7">
        <v>15</v>
      </c>
      <c r="F52" s="12">
        <f>IF(OR(D52="",E52=""),"",WORKDAY(D52,MAX(E52,1)-1))</f>
      </c>
      <c r="G52" s="7" t="inlineStr">
        <is>
          <t xml:space="preserve">46</t>
        </is>
      </c>
      <c r="H52" s="7" t="inlineStr">
        <is>
          <t xml:space="preserve">No</t>
        </is>
      </c>
      <c r="I52" s="9">
        <v>0</v>
      </c>
      <c r="J52" s="8">
        <f>F52</f>
      </c>
      <c r="K52" s="11">
        <f>IF(OR(F52="",J52=""),"",F52-J52)</f>
      </c>
    </row>
    <row r="53">
      <c r="A53" s="11">
        <f>IF(B53="","",ROW()-5)</f>
      </c>
      <c r="B53" s="6" t="inlineStr">
        <is>
          <t xml:space="preserve">Risposte ai quesiti delle imprese</t>
        </is>
      </c>
      <c r="C53" s="5" t="inlineStr">
        <is>
          <t xml:space="preserve">Gara e affidamento</t>
        </is>
      </c>
      <c r="D53" s="8">
        <f>WORKDAY($J$3,78)</f>
      </c>
      <c r="E53" s="7">
        <v>11</v>
      </c>
      <c r="F53" s="12">
        <f>IF(OR(D53="",E53=""),"",WORKDAY(D53,MAX(E53,1)-1))</f>
      </c>
      <c r="G53" s="7" t="inlineStr">
        <is>
          <t xml:space="preserve">46</t>
        </is>
      </c>
      <c r="H53" s="7" t="inlineStr">
        <is>
          <t xml:space="preserve">No</t>
        </is>
      </c>
      <c r="I53" s="9">
        <v>0</v>
      </c>
      <c r="J53" s="8">
        <f>F53</f>
      </c>
      <c r="K53" s="11">
        <f>IF(OR(F53="",J53=""),"",F53-J53)</f>
      </c>
    </row>
    <row r="54">
      <c r="A54" s="11">
        <f>IF(B54="","",ROW()-5)</f>
      </c>
      <c r="B54" s="6" t="inlineStr">
        <is>
          <t xml:space="preserve">Confronto tecnico ed economico delle offerte</t>
        </is>
      </c>
      <c r="C54" s="5" t="inlineStr">
        <is>
          <t xml:space="preserve">Gara e affidamento</t>
        </is>
      </c>
      <c r="D54" s="8">
        <f>WORKDAY($J$3,91)</f>
      </c>
      <c r="E54" s="7">
        <v>5</v>
      </c>
      <c r="F54" s="12">
        <f>IF(OR(D54="",E54=""),"",WORKDAY(D54,MAX(E54,1)-1))</f>
      </c>
      <c r="G54" s="7" t="inlineStr">
        <is>
          <t xml:space="preserve">47, 48</t>
        </is>
      </c>
      <c r="H54" s="7" t="inlineStr">
        <is>
          <t xml:space="preserve">No</t>
        </is>
      </c>
      <c r="I54" s="9">
        <v>0</v>
      </c>
      <c r="J54" s="8">
        <f>F54</f>
      </c>
      <c r="K54" s="11">
        <f>IF(OR(F54="",J54=""),"",F54-J54)</f>
      </c>
    </row>
    <row r="55">
      <c r="A55" s="11">
        <f>IF(B55="","",ROW()-5)</f>
      </c>
      <c r="B55" s="6" t="inlineStr">
        <is>
          <t xml:space="preserve">Relazione per l'affidamento</t>
        </is>
      </c>
      <c r="C55" s="5" t="inlineStr">
        <is>
          <t xml:space="preserve">Gara e affidamento</t>
        </is>
      </c>
      <c r="D55" s="8">
        <f>WORKDAY($J$3,96)</f>
      </c>
      <c r="E55" s="7">
        <v>2</v>
      </c>
      <c r="F55" s="12">
        <f>IF(OR(D55="",E55=""),"",WORKDAY(D55,MAX(E55,1)-1))</f>
      </c>
      <c r="G55" s="7" t="inlineStr">
        <is>
          <t xml:space="preserve">49</t>
        </is>
      </c>
      <c r="H55" s="7" t="inlineStr">
        <is>
          <t xml:space="preserve">No</t>
        </is>
      </c>
      <c r="I55" s="9">
        <v>0</v>
      </c>
      <c r="J55" s="8">
        <f>F55</f>
      </c>
      <c r="K55" s="11">
        <f>IF(OR(F55="",J55=""),"",F55-J55)</f>
      </c>
    </row>
    <row r="56">
      <c r="A56" s="11">
        <f>IF(B56="","",ROW()-5)</f>
      </c>
      <c r="B56" s="6" t="inlineStr">
        <is>
          <t xml:space="preserve">Impresa impiantistica scelta</t>
        </is>
      </c>
      <c r="C56" s="5" t="inlineStr">
        <is>
          <t xml:space="preserve">Gara e affidamento</t>
        </is>
      </c>
      <c r="D56" s="8">
        <f>WORKDAY($J$3,100)</f>
      </c>
      <c r="E56" s="7">
        <v>0</v>
      </c>
      <c r="F56" s="12">
        <f>IF(OR(D56="",E56=""),"",WORKDAY(D56,MAX(E56,1)-1))</f>
      </c>
      <c r="G56" s="7" t="inlineStr">
        <is>
          <t xml:space="preserve">50</t>
        </is>
      </c>
      <c r="H56" s="7" t="inlineStr">
        <is>
          <t xml:space="preserve">Sì</t>
        </is>
      </c>
      <c r="I56" s="9">
        <v>0</v>
      </c>
      <c r="J56" s="8">
        <f>F56</f>
      </c>
      <c r="K56" s="11">
        <f>IF(OR(F56="",J56=""),"",F56-J56)</f>
      </c>
    </row>
    <row r="57">
      <c r="A57" s="11">
        <f>IF(B57="","",ROW()-5)</f>
      </c>
      <c r="B57" s="6" t="inlineStr">
        <is>
          <t xml:space="preserve">Riunione di inizio lavori degli impianti</t>
        </is>
      </c>
      <c r="C57" s="5" t="inlineStr">
        <is>
          <t xml:space="preserve">Cantiere e collaudo</t>
        </is>
      </c>
      <c r="D57" s="8">
        <f>WORKDAY($J$3,101)</f>
      </c>
      <c r="E57" s="7">
        <v>1</v>
      </c>
      <c r="F57" s="12">
        <f>IF(OR(D57="",E57=""),"",WORKDAY(D57,MAX(E57,1)-1))</f>
      </c>
      <c r="G57" s="7" t="inlineStr">
        <is>
          <t xml:space="preserve">51, 45</t>
        </is>
      </c>
      <c r="H57" s="7" t="inlineStr">
        <is>
          <t xml:space="preserve">No</t>
        </is>
      </c>
      <c r="I57" s="9">
        <v>0</v>
      </c>
      <c r="J57" s="8">
        <f>F57</f>
      </c>
      <c r="K57" s="11">
        <f>IF(OR(F57="",J57=""),"",F57-J57)</f>
      </c>
    </row>
    <row r="58">
      <c r="A58" s="11">
        <f>IF(B58="","",ROW()-5)</f>
      </c>
      <c r="B58" s="6" t="inlineStr">
        <is>
          <t xml:space="preserve">Esame delle schede tecniche e delle campionature</t>
        </is>
      </c>
      <c r="C58" s="5" t="inlineStr">
        <is>
          <t xml:space="preserve">Cantiere e collaudo</t>
        </is>
      </c>
      <c r="D58" s="8">
        <f>WORKDAY($J$3,102)</f>
      </c>
      <c r="E58" s="7">
        <v>10</v>
      </c>
      <c r="F58" s="12">
        <f>IF(OR(D58="",E58=""),"",WORKDAY(D58,MAX(E58,1)-1))</f>
      </c>
      <c r="G58" s="7" t="inlineStr">
        <is>
          <t xml:space="preserve">52</t>
        </is>
      </c>
      <c r="H58" s="7" t="inlineStr">
        <is>
          <t xml:space="preserve">No</t>
        </is>
      </c>
      <c r="I58" s="9">
        <v>0</v>
      </c>
      <c r="J58" s="8">
        <f>F58</f>
      </c>
      <c r="K58" s="11">
        <f>IF(OR(F58="",J58=""),"",F58-J58)</f>
      </c>
    </row>
    <row r="59">
      <c r="A59" s="11">
        <f>IF(B59="","",ROW()-5)</f>
      </c>
      <c r="B59" s="6" t="inlineStr">
        <is>
          <t xml:space="preserve">Attesa delle forniture con tempi lunghi</t>
        </is>
      </c>
      <c r="C59" s="5" t="inlineStr">
        <is>
          <t xml:space="preserve">Cantiere e collaudo</t>
        </is>
      </c>
      <c r="D59" s="8">
        <f>WORKDAY($J$3,112)</f>
      </c>
      <c r="E59" s="7">
        <v>30</v>
      </c>
      <c r="F59" s="12">
        <f>IF(OR(D59="",E59=""),"",WORKDAY(D59,MAX(E59,1)-1))</f>
      </c>
      <c r="G59" s="7" t="inlineStr">
        <is>
          <t xml:space="preserve">53</t>
        </is>
      </c>
      <c r="H59" s="7" t="inlineStr">
        <is>
          <t xml:space="preserve">No</t>
        </is>
      </c>
      <c r="I59" s="9">
        <v>0</v>
      </c>
      <c r="J59" s="8">
        <f>F59</f>
      </c>
      <c r="K59" s="11">
        <f>IF(OR(F59="",J59=""),"",F59-J59)</f>
      </c>
    </row>
    <row r="60">
      <c r="A60" s="11">
        <f>IF(B60="","",ROW()-5)</f>
      </c>
      <c r="B60" s="6" t="inlineStr">
        <is>
          <t xml:space="preserve">Esecuzione dei lavori impiantistici</t>
        </is>
      </c>
      <c r="C60" s="5" t="inlineStr">
        <is>
          <t xml:space="preserve">Cantiere e collaudo</t>
        </is>
      </c>
      <c r="D60" s="8">
        <f>WORKDAY($J$3,102)</f>
      </c>
      <c r="E60" s="7">
        <v>59</v>
      </c>
      <c r="F60" s="12">
        <f>IF(OR(D60="",E60=""),"",WORKDAY(D60,MAX(E60,1)-1))</f>
      </c>
      <c r="G60" s="7" t="inlineStr">
        <is>
          <t xml:space="preserve">52</t>
        </is>
      </c>
      <c r="H60" s="7" t="inlineStr">
        <is>
          <t xml:space="preserve">No</t>
        </is>
      </c>
      <c r="I60" s="9">
        <v>0</v>
      </c>
      <c r="J60" s="8">
        <f>F60</f>
      </c>
      <c r="K60" s="11">
        <f>IF(OR(F60="",J60=""),"",F60-J60)</f>
      </c>
    </row>
    <row r="61">
      <c r="A61" s="11">
        <f>IF(B61="","",ROW()-5)</f>
      </c>
      <c r="B61" s="6" t="inlineStr">
        <is>
          <t xml:space="preserve">Visite periodiche in cantiere</t>
        </is>
      </c>
      <c r="C61" s="5" t="inlineStr">
        <is>
          <t xml:space="preserve">Cantiere e collaudo</t>
        </is>
      </c>
      <c r="D61" s="8">
        <f>WORKDAY($J$3,102)</f>
      </c>
      <c r="E61" s="7">
        <v>59</v>
      </c>
      <c r="F61" s="12">
        <f>IF(OR(D61="",E61=""),"",WORKDAY(D61,MAX(E61,1)-1))</f>
      </c>
      <c r="G61" s="7" t="inlineStr">
        <is>
          <t xml:space="preserve">52</t>
        </is>
      </c>
      <c r="H61" s="7" t="inlineStr">
        <is>
          <t xml:space="preserve">No</t>
        </is>
      </c>
      <c r="I61" s="9">
        <v>0</v>
      </c>
      <c r="J61" s="8">
        <f>F61</f>
      </c>
      <c r="K61" s="11">
        <f>IF(OR(F61="",J61=""),"",F61-J61)</f>
      </c>
    </row>
    <row r="62">
      <c r="A62" s="11">
        <f>IF(B62="","",ROW()-5)</f>
      </c>
      <c r="B62" s="6" t="inlineStr">
        <is>
          <t xml:space="preserve">Verifiche e prove degli impianti</t>
        </is>
      </c>
      <c r="C62" s="5" t="inlineStr">
        <is>
          <t xml:space="preserve">Cantiere e collaudo</t>
        </is>
      </c>
      <c r="D62" s="8">
        <f>WORKDAY($J$3,161)</f>
      </c>
      <c r="E62" s="7">
        <v>10</v>
      </c>
      <c r="F62" s="12">
        <f>IF(OR(D62="",E62=""),"",WORKDAY(D62,MAX(E62,1)-1))</f>
      </c>
      <c r="G62" s="7" t="inlineStr">
        <is>
          <t xml:space="preserve">55, 56, 54</t>
        </is>
      </c>
      <c r="H62" s="7" t="inlineStr">
        <is>
          <t xml:space="preserve">No</t>
        </is>
      </c>
      <c r="I62" s="9">
        <v>0</v>
      </c>
      <c r="J62" s="8">
        <f>F62</f>
      </c>
      <c r="K62" s="11">
        <f>IF(OR(F62="",J62=""),"",F62-J62)</f>
      </c>
    </row>
    <row r="63">
      <c r="A63" s="11">
        <f>IF(B63="","",ROW()-5)</f>
      </c>
      <c r="B63" s="6" t="inlineStr">
        <is>
          <t xml:space="preserve">Dichiarazioni di conformità dell'impresa (DM 37/2008)</t>
        </is>
      </c>
      <c r="C63" s="5" t="inlineStr">
        <is>
          <t xml:space="preserve">Cantiere e collaudo</t>
        </is>
      </c>
      <c r="D63" s="8">
        <f>WORKDAY($J$3,171)</f>
      </c>
      <c r="E63" s="7">
        <v>3</v>
      </c>
      <c r="F63" s="12">
        <f>IF(OR(D63="",E63=""),"",WORKDAY(D63,MAX(E63,1)-1))</f>
      </c>
      <c r="G63" s="7" t="inlineStr">
        <is>
          <t xml:space="preserve">57</t>
        </is>
      </c>
      <c r="H63" s="7" t="inlineStr">
        <is>
          <t xml:space="preserve">No</t>
        </is>
      </c>
      <c r="I63" s="9">
        <v>0</v>
      </c>
      <c r="J63" s="8">
        <f>F63</f>
      </c>
      <c r="K63" s="11">
        <f>IF(OR(F63="",J63=""),"",F63-J63)</f>
      </c>
    </row>
    <row r="64">
      <c r="A64" s="11">
        <f>IF(B64="","",ROW()-5)</f>
      </c>
      <c r="B64" s="6" t="inlineStr">
        <is>
          <t xml:space="preserve">Elaborati come costruito</t>
        </is>
      </c>
      <c r="C64" s="5" t="inlineStr">
        <is>
          <t xml:space="preserve">Cantiere e collaudo</t>
        </is>
      </c>
      <c r="D64" s="8">
        <f>WORKDAY($J$3,171)</f>
      </c>
      <c r="E64" s="7">
        <v>6</v>
      </c>
      <c r="F64" s="12">
        <f>IF(OR(D64="",E64=""),"",WORKDAY(D64,MAX(E64,1)-1))</f>
      </c>
      <c r="G64" s="7" t="inlineStr">
        <is>
          <t xml:space="preserve">57</t>
        </is>
      </c>
      <c r="H64" s="7" t="inlineStr">
        <is>
          <t xml:space="preserve">No</t>
        </is>
      </c>
      <c r="I64" s="9">
        <v>0</v>
      </c>
      <c r="J64" s="8">
        <f>F64</f>
      </c>
      <c r="K64" s="11">
        <f>IF(OR(F64="",J64=""),"",F64-J64)</f>
      </c>
    </row>
    <row r="65">
      <c r="A65" s="11">
        <f>IF(B65="","",ROW()-5)</f>
      </c>
      <c r="B65" s="6" t="inlineStr">
        <is>
          <t xml:space="preserve">SCIA antincendio prima dell'avvio dell'attività</t>
        </is>
      </c>
      <c r="C65" s="5" t="inlineStr">
        <is>
          <t xml:space="preserve">Cantiere e collaudo</t>
        </is>
      </c>
      <c r="D65" s="8">
        <f>WORKDAY($J$3,174)</f>
      </c>
      <c r="E65" s="7">
        <v>3</v>
      </c>
      <c r="F65" s="12">
        <f>IF(OR(D65="",E65=""),"",WORKDAY(D65,MAX(E65,1)-1))</f>
      </c>
      <c r="G65" s="7" t="inlineStr">
        <is>
          <t xml:space="preserve">58, 40</t>
        </is>
      </c>
      <c r="H65" s="7" t="inlineStr">
        <is>
          <t xml:space="preserve">No</t>
        </is>
      </c>
      <c r="I65" s="9">
        <v>0</v>
      </c>
      <c r="J65" s="8">
        <f>F65</f>
      </c>
      <c r="K65" s="11">
        <f>IF(OR(F65="",J65=""),"",F65-J65)</f>
      </c>
    </row>
    <row r="66">
      <c r="A66" s="11">
        <f>IF(B66="","",ROW()-5)</f>
      </c>
      <c r="B66" s="6" t="inlineStr">
        <is>
          <t xml:space="preserve">Denuncia dell'impianto di terra (DPR 462/2001)</t>
        </is>
      </c>
      <c r="C66" s="5" t="inlineStr">
        <is>
          <t xml:space="preserve">Cantiere e collaudo</t>
        </is>
      </c>
      <c r="D66" s="8">
        <f>WORKDAY($J$3,174)</f>
      </c>
      <c r="E66" s="7">
        <v>2</v>
      </c>
      <c r="F66" s="12">
        <f>IF(OR(D66="",E66=""),"",WORKDAY(D66,MAX(E66,1)-1))</f>
      </c>
      <c r="G66" s="7" t="inlineStr">
        <is>
          <t xml:space="preserve">58</t>
        </is>
      </c>
      <c r="H66" s="7" t="inlineStr">
        <is>
          <t xml:space="preserve">No</t>
        </is>
      </c>
      <c r="I66" s="9">
        <v>0</v>
      </c>
      <c r="J66" s="8">
        <f>F66</f>
      </c>
      <c r="K66" s="11">
        <f>IF(OR(F66="",J66=""),"",F66-J66)</f>
      </c>
    </row>
    <row r="67">
      <c r="A67" s="11">
        <f>IF(B67="","",ROW()-5)</f>
      </c>
      <c r="B67" s="6" t="inlineStr">
        <is>
          <t xml:space="preserve">Collaudo funzionale con il committente</t>
        </is>
      </c>
      <c r="C67" s="5" t="inlineStr">
        <is>
          <t xml:space="preserve">Cantiere e collaudo</t>
        </is>
      </c>
      <c r="D67" s="8">
        <f>WORKDAY($J$3,177)</f>
      </c>
      <c r="E67" s="7">
        <v>3</v>
      </c>
      <c r="F67" s="12">
        <f>IF(OR(D67="",E67=""),"",WORKDAY(D67,MAX(E67,1)-1))</f>
      </c>
      <c r="G67" s="7" t="inlineStr">
        <is>
          <t xml:space="preserve">59, 60, 61</t>
        </is>
      </c>
      <c r="H67" s="7" t="inlineStr">
        <is>
          <t xml:space="preserve">No</t>
        </is>
      </c>
      <c r="I67" s="9">
        <v>0</v>
      </c>
      <c r="J67" s="8">
        <f>F67</f>
      </c>
      <c r="K67" s="11">
        <f>IF(OR(F67="",J67=""),"",F67-J67)</f>
      </c>
    </row>
    <row r="68">
      <c r="A68" s="11">
        <f>IF(B68="","",ROW()-5)</f>
      </c>
      <c r="B68" s="6" t="inlineStr">
        <is>
          <t xml:space="preserve">Attestato di prestazione energetica</t>
        </is>
      </c>
      <c r="C68" s="5" t="inlineStr">
        <is>
          <t xml:space="preserve">Cantiere e collaudo</t>
        </is>
      </c>
      <c r="D68" s="8">
        <f>WORKDAY($J$3,177)</f>
      </c>
      <c r="E68" s="7">
        <v>2</v>
      </c>
      <c r="F68" s="12">
        <f>IF(OR(D68="",E68=""),"",WORKDAY(D68,MAX(E68,1)-1))</f>
      </c>
      <c r="G68" s="7" t="inlineStr">
        <is>
          <t xml:space="preserve">59</t>
        </is>
      </c>
      <c r="H68" s="7" t="inlineStr">
        <is>
          <t xml:space="preserve">No</t>
        </is>
      </c>
      <c r="I68" s="9">
        <v>0</v>
      </c>
      <c r="J68" s="8">
        <f>F68</f>
      </c>
      <c r="K68" s="11">
        <f>IF(OR(F68="",J68=""),"",F68-J68)</f>
      </c>
    </row>
    <row r="69">
      <c r="A69" s="11">
        <f>IF(B69="","",ROW()-5)</f>
      </c>
      <c r="B69" s="6" t="inlineStr">
        <is>
          <t xml:space="preserve">Impianti collaudati</t>
        </is>
      </c>
      <c r="C69" s="5" t="inlineStr">
        <is>
          <t xml:space="preserve">Cantiere e collaudo</t>
        </is>
      </c>
      <c r="D69" s="8">
        <f>WORKDAY($J$3,180)</f>
      </c>
      <c r="E69" s="7">
        <v>0</v>
      </c>
      <c r="F69" s="12">
        <f>IF(OR(D69="",E69=""),"",WORKDAY(D69,MAX(E69,1)-1))</f>
      </c>
      <c r="G69" s="7" t="inlineStr">
        <is>
          <t xml:space="preserve">62, 63</t>
        </is>
      </c>
      <c r="H69" s="7" t="inlineStr">
        <is>
          <t xml:space="preserve">Sì</t>
        </is>
      </c>
      <c r="I69" s="9">
        <v>0</v>
      </c>
      <c r="J69" s="8">
        <f>F69</f>
      </c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39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  <mergeCell ref="EA4:EG4"/>
    <mergeCell ref="EH4:EN4"/>
    <mergeCell ref="EO4:EU4"/>
    <mergeCell ref="EV4:FB4"/>
    <mergeCell ref="FC4:FI4"/>
    <mergeCell ref="FJ4:FP4"/>
    <mergeCell ref="FQ4:FW4"/>
    <mergeCell ref="FX4:GD4"/>
    <mergeCell ref="GE4:GK4"/>
    <mergeCell ref="GL4:GR4"/>
    <mergeCell ref="GS4:GY4"/>
    <mergeCell ref="GZ4:HF4"/>
    <mergeCell ref="HG4:HM4"/>
    <mergeCell ref="HN4:HT4"/>
    <mergeCell ref="HU4:IA4"/>
    <mergeCell ref="IB4:IH4"/>
    <mergeCell ref="II4:IO4"/>
    <mergeCell ref="IP4:IV4"/>
    <mergeCell ref="IW4:JC4"/>
    <mergeCell ref="JD4:JJ4"/>
    <mergeCell ref="JK4:JQ4"/>
  </mergeCells>
  <conditionalFormatting sqref="L6:JQ105">
    <cfRule type="expression" dxfId="6" priority="1" stopIfTrue="1">
      <formula>AND($H6="Sì",L$5=$F6)</formula>
    </cfRule>
  </conditionalFormatting>
  <conditionalFormatting sqref="L6:JQ105">
    <cfRule type="expression" dxfId="7" priority="2" stopIfTrue="1">
      <formula>AND(AND($F6&lt;&gt;"",L$5&gt;=$D6,L$5&lt;=$F6),$F6&lt;TODAY(),N($I6)&lt;1)</formula>
    </cfRule>
  </conditionalFormatting>
  <conditionalFormatting sqref="L6:JQ105">
    <cfRule type="expression" dxfId="8" priority="3" stopIfTrue="1">
      <formula>AND(AND($F6&lt;&gt;"",L$5&gt;=$D6,L$5&lt;=$F6),L$5&lt;$D6+($F6-$D6+1)*N($I6))</formula>
    </cfRule>
  </conditionalFormatting>
  <conditionalFormatting sqref="L6:JQ105">
    <cfRule type="expression" dxfId="9" priority="4" stopIfTrue="1">
      <formula>AND($F6&lt;&gt;"",L$5&gt;=$D6,L$5&lt;=$F6)</formula>
    </cfRule>
  </conditionalFormatting>
  <conditionalFormatting sqref="L6:JQ105">
    <cfRule type="expression" dxfId="10" priority="5" stopIfTrue="1">
      <formula>L$5=TODAY()</formula>
    </cfRule>
  </conditionalFormatting>
  <conditionalFormatting sqref="L6:JQ105">
    <cfRule type="expression" dxfId="12" priority="6" stopIfTrue="1">
      <formula>WEEKDAY(L$5,2)&gt;5</formula>
    </cfRule>
  </conditionalFormatting>
  <conditionalFormatting sqref="L5:JQ5">
    <cfRule type="expression" dxfId="11" priority="7" stopIfTrue="1">
      <formula>L5=TODAY()</formula>
    </cfRule>
  </conditionalFormatting>
  <conditionalFormatting sqref="L5:JQ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Impianti del capannone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Dati di processo del committente in ritardo o incompleti</t>
        </is>
      </c>
      <c r="C6" s="6" t="inlineStr">
        <is>
          <t xml:space="preserve">Il layout e le potenze delle macchine arrivano tardi o cambiano: il progetto si fa su ipotesi che poi saltano.</t>
        </is>
      </c>
      <c r="D6" s="5" t="inlineStr">
        <is>
          <t xml:space="preserve">Committente</t>
        </is>
      </c>
      <c r="E6" s="5"/>
      <c r="F6" s="7">
        <v>4</v>
      </c>
      <c r="G6" s="7">
        <v>3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Elenco dei dati con le date nel verbale di avvio; dove un dato manca si scrive l'ipotesi nella relazione dei dati di base e la si fa firmare.</t>
        </is>
      </c>
      <c r="L6" s="6" t="inlineStr">
        <is>
          <t xml:space="preserve">Raccolta dei dati di processo e del layout; Relazione dei dati di base</t>
        </is>
      </c>
      <c r="M6" s="5" t="inlineStr">
        <is>
          <t xml:space="preserve">Identificato</t>
        </is>
      </c>
      <c r="N6" s="8">
        <f>WORKDAY(Piano!$J$3,10)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Potenza disponibile insufficiente o connessione lenta</t>
        </is>
      </c>
      <c r="C7" s="6" t="inlineStr">
        <is>
          <t xml:space="preserve">Il distributore non ha la potenza richiesta in bassa tensione, o i lavori per la connessione in media tensione durano mesi.</t>
        </is>
      </c>
      <c r="D7" s="5" t="inlineStr">
        <is>
          <t xml:space="preserve">Enti</t>
        </is>
      </c>
      <c r="E7" s="5"/>
      <c r="F7" s="7">
        <v>3</v>
      </c>
      <c r="G7" s="7">
        <v>4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Verifica con il distributore nella prima settimana; domanda di connessione subito dopo il definitivo; la cabina è nel piano dall'inizio.</t>
        </is>
      </c>
      <c r="L7" s="6" t="inlineStr">
        <is>
          <t xml:space="preserve">Verifica della potenza disponibile e dei vincoli degli enti; Richiesta di connessione al distributore</t>
        </is>
      </c>
      <c r="M7" s="5" t="inlineStr">
        <is>
          <t xml:space="preserve">Identificato</t>
        </is>
      </c>
      <c r="N7" s="8">
        <f>WORKDAY(Piano!$J$3,20)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Il layout produttivo cambia durante l'esecutivo</t>
        </is>
      </c>
      <c r="C8" s="6" t="inlineStr">
        <is>
          <t xml:space="preserve">Nuove macchine o una diversa disposizione delle scaffalature spostano carichi, idranti e sprinkler a progetto avviato.</t>
        </is>
      </c>
      <c r="D8" s="5" t="inlineStr">
        <is>
          <t xml:space="preserve">Ambito</t>
        </is>
      </c>
      <c r="E8" s="5"/>
      <c r="F8" s="7">
        <v>4</v>
      </c>
      <c r="G8" s="7">
        <v>4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Layout congelato all'approvazione del definitivo; ogni modifica dopo è una variante, con l'impatto su tempi e onorario scritto prima di farla.</t>
        </is>
      </c>
      <c r="L8" s="6" t="inlineStr">
        <is>
          <t xml:space="preserve">Progetto definitivo approvato</t>
        </is>
      </c>
      <c r="M8" s="5" t="inlineStr">
        <is>
          <t xml:space="preserve">Identificato</t>
        </is>
      </c>
      <c r="N8" s="8">
        <f>WORKDAY(Piano!$J$3,50)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I Vigili del Fuoco chiedono integrazioni</t>
        </is>
      </c>
      <c r="C9" s="6" t="inlineStr">
        <is>
          <t xml:space="preserve">Una richiesta di integrazioni fa ripartire i 60 giorni del parere dalla consegna della documentazione completa (DPR 151/2011, art. 3) e sposta l'avvio dei lavori antincendio.</t>
        </is>
      </c>
      <c r="D9" s="5" t="inlineStr">
        <is>
          <t xml:space="preserve">Enti</t>
        </is>
      </c>
      <c r="E9" s="5"/>
      <c r="F9" s="7">
        <v>3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Colloquio preliminare con il comando sui punti dubbi; relazione completa al primo invio, con le soluzioni alternative già motivate.</t>
        </is>
      </c>
      <c r="L9" s="6" t="inlineStr">
        <is>
          <t xml:space="preserve">Domanda di valutazione del progetto ai Vigili del Fuoco; Valutazione del progetto da parte dei Vigili del Fuoco</t>
        </is>
      </c>
      <c r="M9" s="5" t="inlineStr">
        <is>
          <t xml:space="preserve">Identificato</t>
        </is>
      </c>
      <c r="N9" s="8">
        <f>WORKDAY(Piano!$J$3,60)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Offerte delle imprese oltre il computo</t>
        </is>
      </c>
      <c r="C10" s="6" t="inlineStr">
        <is>
          <t xml:space="preserve">I prezzi dei materiali sono saliti o il computo ha voci poco chiare: le offerte superano il budget del committente.</t>
        </is>
      </c>
      <c r="D10" s="5" t="inlineStr">
        <is>
          <t xml:space="preserve">Costi</t>
        </is>
      </c>
      <c r="E10" s="5"/>
      <c r="F10" s="7">
        <v>3</v>
      </c>
      <c r="G10" s="7">
        <v>3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Elenco prezzi aggiornato ai prezzari correnti; voci alternative pronte per le scelte più costose; budget riconfermato con la stima del definitivo.</t>
        </is>
      </c>
      <c r="L10" s="6" t="inlineStr">
        <is>
          <t xml:space="preserve">Computo metrico estimativo ed elenco prezzi; Confronto tecnico ed economico delle offerte</t>
        </is>
      </c>
      <c r="M10" s="5" t="inlineStr">
        <is>
          <t xml:space="preserve">Identificato</t>
        </is>
      </c>
      <c r="N10" s="8">
        <f>WORKDAY(Piano!$J$3,72)</f>
      </c>
      <c r="O10" s="11">
        <f>IF(AND(B10&lt;&gt;"",ISNUMBER(N10),M10&lt;&gt;"Chiuso",M10&lt;&gt;"Occorso",N10&lt;TODAY()),"Scaduta","")</f>
      </c>
    </row>
    <row r="11" ht="60" customHeight="1">
      <c r="A11" s="13">
        <f>IF(B11="","","R-"&amp;(ROW()-5))</f>
      </c>
      <c r="B11" s="6" t="inlineStr">
        <is>
          <t xml:space="preserve">Forniture critiche consegnate in ritardo</t>
        </is>
      </c>
      <c r="C11" s="6" t="inlineStr">
        <is>
          <t xml:space="preserve">Quadri di media tensione e unità di trattamento aria hanno tempi di consegna lunghi e spostano verifiche e collaudo.</t>
        </is>
      </c>
      <c r="D11" s="5" t="inlineStr">
        <is>
          <t xml:space="preserve">Forniture</t>
        </is>
      </c>
      <c r="E11" s="5"/>
      <c r="F11" s="7">
        <v>3</v>
      </c>
      <c r="G11" s="7">
        <v>4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Schede tecniche approvate entro due settimane dall'inizio lavori; date di consegna nel contratto d'appalto; avanzamento delle forniture in ogni verbale di visita.</t>
        </is>
      </c>
      <c r="L11" s="6" t="inlineStr">
        <is>
          <t xml:space="preserve">Esame delle schede tecniche e delle campionature; Attesa delle forniture con tempi lunghi</t>
        </is>
      </c>
      <c r="M11" s="5" t="inlineStr">
        <is>
          <t xml:space="preserve">Identificato</t>
        </is>
      </c>
      <c r="N11" s="8">
        <f>WORKDAY(Piano!$J$3,110)</f>
      </c>
      <c r="O11" s="11">
        <f>IF(AND(B11&lt;&gt;"",ISNUMBER(N11),M11&lt;&gt;"Chiuso",M11&lt;&gt;"Occorso",N11&lt;TODAY()),"Scaduta","")</f>
      </c>
    </row>
    <row r="12" ht="45" customHeight="1">
      <c r="A12" s="13">
        <f>IF(B12="","","R-"&amp;(ROW()-5))</f>
      </c>
      <c r="B12" s="6" t="inlineStr">
        <is>
          <t xml:space="preserve">Interferenze con le strutture e fra gli impianti</t>
        </is>
      </c>
      <c r="C12" s="6" t="inlineStr">
        <is>
          <t xml:space="preserve">Canali, tubazioni e passerelle si incrociano con travi e fra loro: in cantiere si rifanno i percorsi.</t>
        </is>
      </c>
      <c r="D12" s="5" t="inlineStr">
        <is>
          <t xml:space="preserve">Progetto</t>
        </is>
      </c>
      <c r="E12" s="5"/>
      <c r="F12" s="7">
        <v>3</v>
      </c>
      <c r="G12" s="7">
        <v>2</v>
      </c>
      <c r="H12" s="11">
        <f>IF(OR(F12="",G12=""),"",F12*G12)</f>
      </c>
      <c r="I12" s="11">
        <f>IF(H12="","",IF(H12&gt;=15,"Critico",IF(H12&gt;=10,"Alto",IF(H12&gt;=5,"Medio","Basso"))))</f>
      </c>
      <c r="J12" s="5" t="inlineStr">
        <is>
          <t xml:space="preserve">Mitigare</t>
        </is>
      </c>
      <c r="K12" s="6" t="inlineStr">
        <is>
          <t xml:space="preserve">Sovrapposizione delle tavole con le strutture prima della verifica interna; riunione di coordinamento fra le discipline.</t>
        </is>
      </c>
      <c r="L12" s="6" t="inlineStr">
        <is>
          <t xml:space="preserve">Verifica interna degli elaborati esecutivi</t>
        </is>
      </c>
      <c r="M12" s="5" t="inlineStr">
        <is>
          <t xml:space="preserve">Identificato</t>
        </is>
      </c>
      <c r="N12" s="8">
        <f>WORKDAY(Piano!$J$3,66)</f>
      </c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Progettazione degli impianti di un capannone: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Impianti elettrici, meccanici e antincendio di un capannone: dal rilievo al collaudo, con pratiche, gara, milestone e rate dell'onorario.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HYPERLINK("https://keenhour.com/modelli/progettazione-impianti-capannone","Il modello «Progettazione degli impianti di un capannone» nella galleria")</f>
      </c>
    </row>
    <row r="20">
      <c r="B20" s="29">
        <f>HYPERLINK("https://keenhour.com/modelli/progettazione-impianti-capannone/usa","Usa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Progettazione degli impianti di un capannone</dc:title>
  <dc:creator>KeenHour</dc:creator>
  <dc:language>it-IT</dc:language>
</cp:coreProperties>
</file>