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</cols>
  <sheetData>
    <row r="1" ht="34" customHeight="1"/>
    <row r="2" ht="28" customHeight="1">
      <c r="A2" s="1" t="inlineStr">
        <is>
          <t xml:space="preserve">Riqualificazione energetica di un condominio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Riqualificazione del condominio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  <c r="FQ4" s="15">
        <f>FQ5</f>
      </c>
      <c r="FR4" s="15"/>
      <c r="FS4" s="15"/>
      <c r="FT4" s="15"/>
      <c r="FU4" s="15"/>
      <c r="FV4" s="15"/>
      <c r="FW4" s="15"/>
      <c r="FX4" s="15">
        <f>FX5</f>
      </c>
      <c r="FY4" s="15"/>
      <c r="FZ4" s="15"/>
      <c r="GA4" s="15"/>
      <c r="GB4" s="15"/>
      <c r="GC4" s="15"/>
      <c r="GD4" s="15"/>
      <c r="GE4" s="15">
        <f>GE5</f>
      </c>
      <c r="GF4" s="15"/>
      <c r="GG4" s="15"/>
      <c r="GH4" s="15"/>
      <c r="GI4" s="15"/>
      <c r="GJ4" s="15"/>
      <c r="GK4" s="15"/>
      <c r="GL4" s="15">
        <f>GL5</f>
      </c>
      <c r="GM4" s="15"/>
      <c r="GN4" s="15"/>
      <c r="GO4" s="15"/>
      <c r="GP4" s="15"/>
      <c r="GQ4" s="15"/>
      <c r="GR4" s="15"/>
      <c r="GS4" s="15">
        <f>GS5</f>
      </c>
      <c r="GT4" s="15"/>
      <c r="GU4" s="15"/>
      <c r="GV4" s="15"/>
      <c r="GW4" s="15"/>
      <c r="GX4" s="15"/>
      <c r="GY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  <c r="FQ5" s="16">
        <f>FP5+1</f>
      </c>
      <c r="FR5" s="16">
        <f>FQ5+1</f>
      </c>
      <c r="FS5" s="16">
        <f>FR5+1</f>
      </c>
      <c r="FT5" s="16">
        <f>FS5+1</f>
      </c>
      <c r="FU5" s="16">
        <f>FT5+1</f>
      </c>
      <c r="FV5" s="16">
        <f>FU5+1</f>
      </c>
      <c r="FW5" s="16">
        <f>FV5+1</f>
      </c>
      <c r="FX5" s="16">
        <f>FW5+1</f>
      </c>
      <c r="FY5" s="16">
        <f>FX5+1</f>
      </c>
      <c r="FZ5" s="16">
        <f>FY5+1</f>
      </c>
      <c r="GA5" s="16">
        <f>FZ5+1</f>
      </c>
      <c r="GB5" s="16">
        <f>GA5+1</f>
      </c>
      <c r="GC5" s="16">
        <f>GB5+1</f>
      </c>
      <c r="GD5" s="16">
        <f>GC5+1</f>
      </c>
      <c r="GE5" s="16">
        <f>GD5+1</f>
      </c>
      <c r="GF5" s="16">
        <f>GE5+1</f>
      </c>
      <c r="GG5" s="16">
        <f>GF5+1</f>
      </c>
      <c r="GH5" s="16">
        <f>GG5+1</f>
      </c>
      <c r="GI5" s="16">
        <f>GH5+1</f>
      </c>
      <c r="GJ5" s="16">
        <f>GI5+1</f>
      </c>
      <c r="GK5" s="16">
        <f>GJ5+1</f>
      </c>
      <c r="GL5" s="16">
        <f>GK5+1</f>
      </c>
      <c r="GM5" s="16">
        <f>GL5+1</f>
      </c>
      <c r="GN5" s="16">
        <f>GM5+1</f>
      </c>
      <c r="GO5" s="16">
        <f>GN5+1</f>
      </c>
      <c r="GP5" s="16">
        <f>GO5+1</f>
      </c>
      <c r="GQ5" s="16">
        <f>GP5+1</f>
      </c>
      <c r="GR5" s="16">
        <f>GQ5+1</f>
      </c>
      <c r="GS5" s="16">
        <f>GR5+1</f>
      </c>
      <c r="GT5" s="16">
        <f>GS5+1</f>
      </c>
      <c r="GU5" s="16">
        <f>GT5+1</f>
      </c>
      <c r="GV5" s="16">
        <f>GU5+1</f>
      </c>
      <c r="GW5" s="16">
        <f>GV5+1</f>
      </c>
      <c r="GX5" s="16">
        <f>GW5+1</f>
      </c>
      <c r="GY5" s="16">
        <f>GX5+1</f>
      </c>
    </row>
    <row r="6">
      <c r="A6" s="11">
        <f>IF(B6="","",ROW()-5)</f>
      </c>
      <c r="B6" s="6" t="inlineStr">
        <is>
          <t xml:space="preserve">Contratto d'appalto firmato con il condominio</t>
        </is>
      </c>
      <c r="C6" s="5" t="inlineStr">
        <is>
          <t xml:space="preserve">Contratto e preparazione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Sopralluogo tecnico con il direttore dei lavori</t>
        </is>
      </c>
      <c r="C7" s="5" t="inlineStr">
        <is>
          <t xml:space="preserve">Contratto e preparazione</t>
        </is>
      </c>
      <c r="D7" s="8">
        <f>WORKDAY($J$3,1)</f>
      </c>
      <c r="E7" s="7">
        <v>3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Verifica del computo e dei requisiti per le detrazioni</t>
        </is>
      </c>
      <c r="C8" s="5" t="inlineStr">
        <is>
          <t xml:space="preserve">Contratto e preparazione</t>
        </is>
      </c>
      <c r="D8" s="8">
        <f>WORKDAY($J$3,2)</f>
      </c>
      <c r="E8" s="7">
        <v>4</v>
      </c>
      <c r="F8" s="12">
        <f>IF(OR(D8="",E8=""),"",WORKDAY(D8,MAX(E8,1)-1))</f>
      </c>
      <c r="G8" s="7" t="inlineStr">
        <is>
          <t xml:space="preserve">1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Piano operativo di sicurezza per un edificio abitato</t>
        </is>
      </c>
      <c r="C9" s="5" t="inlineStr">
        <is>
          <t xml:space="preserve">Contratto e preparazione</t>
        </is>
      </c>
      <c r="D9" s="8">
        <f>WORKDAY($J$3,6)</f>
      </c>
      <c r="E9" s="7">
        <v>5</v>
      </c>
      <c r="F9" s="12">
        <f>IF(OR(D9="",E9=""),"",WORKDAY(D9,MAX(E9,1)-1))</f>
      </c>
      <c r="G9" s="7" t="inlineStr">
        <is>
          <t xml:space="preserve">3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Il coordinatore per l'esecuzione verifica il POS</t>
        </is>
      </c>
      <c r="C10" s="5" t="inlineStr">
        <is>
          <t xml:space="preserve">Contratto e preparazione</t>
        </is>
      </c>
      <c r="D10" s="8">
        <f>WORKDAY($J$3,11)</f>
      </c>
      <c r="E10" s="7">
        <v>3</v>
      </c>
      <c r="F10" s="12">
        <f>IF(OR(D10="",E10=""),"",WORKDAY(D10,MAX(E10,1)-1))</f>
      </c>
      <c r="G10" s="7" t="inlineStr">
        <is>
          <t xml:space="preserve">4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Domanda di occupazione di suolo pubblico per il ponteggio</t>
        </is>
      </c>
      <c r="C11" s="5" t="inlineStr">
        <is>
          <t xml:space="preserve">Contratto e preparazione</t>
        </is>
      </c>
      <c r="D11" s="8">
        <f>WORKDAY($J$3,6)</f>
      </c>
      <c r="E11" s="7">
        <v>2</v>
      </c>
      <c r="F11" s="12">
        <f>IF(OR(D11="",E11=""),"",WORKDAY(D11,MAX(E11,1)-1))</f>
      </c>
      <c r="G11" s="7" t="inlineStr">
        <is>
          <t xml:space="preserve">3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Il Comune rilascia l'occupazione di suolo pubblico</t>
        </is>
      </c>
      <c r="C12" s="5" t="inlineStr">
        <is>
          <t xml:space="preserve">Contratto e preparazione</t>
        </is>
      </c>
      <c r="D12" s="8">
        <f>WORKDAY($J$3,8)</f>
      </c>
      <c r="E12" s="7">
        <v>15</v>
      </c>
      <c r="F12" s="12">
        <f>IF(OR(D12="",E12=""),"",WORKDAY(D12,MAX(E12,1)-1))</f>
      </c>
      <c r="G12" s="7" t="inlineStr">
        <is>
          <t xml:space="preserve">6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Campionature di colori, finiture e serramenti</t>
        </is>
      </c>
      <c r="C13" s="5" t="inlineStr">
        <is>
          <t xml:space="preserve">Contratto e preparazione</t>
        </is>
      </c>
      <c r="D13" s="8">
        <f>WORKDAY($J$3,6)</f>
      </c>
      <c r="E13" s="7">
        <v>5</v>
      </c>
      <c r="F13" s="12">
        <f>IF(OR(D13="",E13=""),"",WORKDAY(D13,MAX(E13,1)-1))</f>
      </c>
      <c r="G13" s="7" t="inlineStr">
        <is>
          <t xml:space="preserve">3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Colori e campioni approvati dal condominio</t>
        </is>
      </c>
      <c r="C14" s="5" t="inlineStr">
        <is>
          <t xml:space="preserve">Contratto e preparazione</t>
        </is>
      </c>
      <c r="D14" s="8">
        <f>WORKDAY($J$3,14)</f>
      </c>
      <c r="E14" s="7">
        <v>0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Sì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Ordini di isolanti, generatori e moduli fotovoltaici</t>
        </is>
      </c>
      <c r="C15" s="5" t="inlineStr">
        <is>
          <t xml:space="preserve">Contratto e preparazione</t>
        </is>
      </c>
      <c r="D15" s="8">
        <f>WORKDAY($J$3,15)</f>
      </c>
      <c r="E15" s="7">
        <v>3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Avviso ai condòmini con il calendario dei lavori</t>
        </is>
      </c>
      <c r="C16" s="5" t="inlineStr">
        <is>
          <t xml:space="preserve">Contratto e preparazione</t>
        </is>
      </c>
      <c r="D16" s="8">
        <f>WORKDAY($J$3,15)</f>
      </c>
      <c r="E16" s="7">
        <v>2</v>
      </c>
      <c r="F16" s="12">
        <f>IF(OR(D16="",E16=""),"",WORKDAY(D16,MAX(E16,1)-1))</f>
      </c>
      <c r="G16" s="7" t="inlineStr">
        <is>
          <t xml:space="preserve">9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Consegna dei lavori</t>
        </is>
      </c>
      <c r="C17" s="5" t="inlineStr">
        <is>
          <t xml:space="preserve">Contratto e preparazione</t>
        </is>
      </c>
      <c r="D17" s="8">
        <f>WORKDAY($J$3,23)</f>
      </c>
      <c r="E17" s="7">
        <v>0</v>
      </c>
      <c r="F17" s="12">
        <f>IF(OR(D17="",E17=""),"",WORKDAY(D17,MAX(E17,1)-1))</f>
      </c>
      <c r="G17" s="7" t="inlineStr">
        <is>
          <t xml:space="preserve">5, 7, 10, 11</t>
        </is>
      </c>
      <c r="H17" s="7" t="inlineStr">
        <is>
          <t xml:space="preserve">Sì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Montaggio del ponteggio secondo il PiMUS</t>
        </is>
      </c>
      <c r="C18" s="5" t="inlineStr">
        <is>
          <t xml:space="preserve">Ponteggio e facciate</t>
        </is>
      </c>
      <c r="D18" s="8">
        <f>WORKDAY($J$3,24)</f>
      </c>
      <c r="E18" s="7">
        <v>10</v>
      </c>
      <c r="F18" s="12">
        <f>IF(OR(D18="",E18=""),"",WORKDAY(D18,MAX(E18,1)-1))</f>
      </c>
      <c r="G18" s="7" t="inlineStr">
        <is>
          <t xml:space="preserve">12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Verifica del ponteggio prima dell'uso</t>
        </is>
      </c>
      <c r="C19" s="5" t="inlineStr">
        <is>
          <t xml:space="preserve">Ponteggio e facciate</t>
        </is>
      </c>
      <c r="D19" s="8">
        <f>WORKDAY($J$3,34)</f>
      </c>
      <c r="E19" s="7">
        <v>1</v>
      </c>
      <c r="F19" s="12">
        <f>IF(OR(D19="",E19=""),"",WORKDAY(D19,MAX(E19,1)-1))</f>
      </c>
      <c r="G19" s="7" t="inlineStr">
        <is>
          <t xml:space="preserve">13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Ripristino di frontalini e calcestruzzi ammalorati</t>
        </is>
      </c>
      <c r="C20" s="5" t="inlineStr">
        <is>
          <t xml:space="preserve">Ponteggio e facciate</t>
        </is>
      </c>
      <c r="D20" s="8">
        <f>WORKDAY($J$3,35)</f>
      </c>
      <c r="E20" s="7">
        <v>16</v>
      </c>
      <c r="F20" s="12">
        <f>IF(OR(D20="",E20=""),"",WORKDAY(D20,MAX(E20,1)-1))</f>
      </c>
      <c r="G20" s="7" t="inlineStr">
        <is>
          <t xml:space="preserve">14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Isolamento a cappotto</t>
        </is>
      </c>
      <c r="C21" s="5" t="inlineStr">
        <is>
          <t xml:space="preserve">Ponteggio e facciate</t>
        </is>
      </c>
      <c r="D21" s="8">
        <f>WORKDAY($J$3,51)</f>
      </c>
      <c r="E21" s="7">
        <v>50</v>
      </c>
      <c r="F21" s="12">
        <f>IF(OR(D21="",E21=""),"",WORKDAY(D21,MAX(E21,1)-1))</f>
      </c>
      <c r="G21" s="7" t="inlineStr">
        <is>
          <t xml:space="preserve">15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   Cappotto della facciata principale</t>
        </is>
      </c>
      <c r="C22" s="5" t="inlineStr">
        <is>
          <t xml:space="preserve">Ponteggio e facciate</t>
        </is>
      </c>
      <c r="D22" s="8">
        <f>WORKDAY($J$3,51)</f>
      </c>
      <c r="E22" s="7">
        <v>18</v>
      </c>
      <c r="F22" s="12">
        <f>IF(OR(D22="",E22=""),"",WORKDAY(D22,MAX(E22,1)-1))</f>
      </c>
      <c r="G22" s="7"/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   Cappotto della facciata posteriore</t>
        </is>
      </c>
      <c r="C23" s="5" t="inlineStr">
        <is>
          <t xml:space="preserve">Ponteggio e facciate</t>
        </is>
      </c>
      <c r="D23" s="8">
        <f>WORKDAY($J$3,66)</f>
      </c>
      <c r="E23" s="7">
        <v>18</v>
      </c>
      <c r="F23" s="12">
        <f>IF(OR(D23="",E23=""),"",WORKDAY(D23,MAX(E23,1)-1))</f>
      </c>
      <c r="G23" s="7"/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   Cappotto delle facciate laterali e dei cavedi</t>
        </is>
      </c>
      <c r="C24" s="5" t="inlineStr">
        <is>
          <t xml:space="preserve">Ponteggio e facciate</t>
        </is>
      </c>
      <c r="D24" s="8">
        <f>WORKDAY($J$3,81)</f>
      </c>
      <c r="E24" s="7">
        <v>20</v>
      </c>
      <c r="F24" s="12">
        <f>IF(OR(D24="",E24=""),"",WORKDAY(D24,MAX(E24,1)-1))</f>
      </c>
      <c r="G24" s="7"/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Controllo dei ponti termici: davanzali, balconi e cassonetti</t>
        </is>
      </c>
      <c r="C25" s="5" t="inlineStr">
        <is>
          <t xml:space="preserve">Ponteggio e facciate</t>
        </is>
      </c>
      <c r="D25" s="8">
        <f>WORKDAY($J$3,60)</f>
      </c>
      <c r="E25" s="7">
        <v>36</v>
      </c>
      <c r="F25" s="12">
        <f>IF(OR(D25="",E25=""),"",WORKDAY(D25,MAX(E25,1)-1))</f>
      </c>
      <c r="G25" s="7" t="inlineStr">
        <is>
          <t xml:space="preserve">15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Davanzali, scossaline e pluviali</t>
        </is>
      </c>
      <c r="C26" s="5" t="inlineStr">
        <is>
          <t xml:space="preserve">Ponteggio e facciate</t>
        </is>
      </c>
      <c r="D26" s="8">
        <f>WORKDAY($J$3,101)</f>
      </c>
      <c r="E26" s="7">
        <v>5</v>
      </c>
      <c r="F26" s="12">
        <f>IF(OR(D26="",E26=""),"",WORKDAY(D26,MAX(E26,1)-1))</f>
      </c>
      <c r="G26" s="7" t="inlineStr">
        <is>
          <t xml:space="preserve">16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Intonachino di finitura e tinteggiatura dei balconi</t>
        </is>
      </c>
      <c r="C27" s="5" t="inlineStr">
        <is>
          <t xml:space="preserve">Ponteggio e facciate</t>
        </is>
      </c>
      <c r="D27" s="8">
        <f>WORKDAY($J$3,101)</f>
      </c>
      <c r="E27" s="7">
        <v>10</v>
      </c>
      <c r="F27" s="12">
        <f>IF(OR(D27="",E27=""),"",WORKDAY(D27,MAX(E27,1)-1))</f>
      </c>
      <c r="G27" s="7" t="inlineStr">
        <is>
          <t xml:space="preserve">16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Smontaggio del ponteggio e ripristino dei punti di ancoraggio</t>
        </is>
      </c>
      <c r="C28" s="5" t="inlineStr">
        <is>
          <t xml:space="preserve">Ponteggio e facciate</t>
        </is>
      </c>
      <c r="D28" s="8">
        <f>WORKDAY($J$3,111)</f>
      </c>
      <c r="E28" s="7">
        <v>6</v>
      </c>
      <c r="F28" s="12">
        <f>IF(OR(D28="",E28=""),"",WORKDAY(D28,MAX(E28,1)-1))</f>
      </c>
      <c r="G28" s="7" t="inlineStr">
        <is>
          <t xml:space="preserve">22, 21, 25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Isolamento della copertura o del sottotetto</t>
        </is>
      </c>
      <c r="C29" s="5" t="inlineStr">
        <is>
          <t xml:space="preserve">Copertura e serramenti</t>
        </is>
      </c>
      <c r="D29" s="8">
        <f>WORKDAY($J$3,35)</f>
      </c>
      <c r="E29" s="7">
        <v>16</v>
      </c>
      <c r="F29" s="12">
        <f>IF(OR(D29="",E29=""),"",WORKDAY(D29,MAX(E29,1)-1))</f>
      </c>
      <c r="G29" s="7" t="inlineStr">
        <is>
          <t xml:space="preserve">14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Impermeabilizzazione e linea vita in copertura</t>
        </is>
      </c>
      <c r="C30" s="5" t="inlineStr">
        <is>
          <t xml:space="preserve">Copertura e serramenti</t>
        </is>
      </c>
      <c r="D30" s="8">
        <f>WORKDAY($J$3,51)</f>
      </c>
      <c r="E30" s="7">
        <v>8</v>
      </c>
      <c r="F30" s="12">
        <f>IF(OR(D30="",E30=""),"",WORKDAY(D30,MAX(E30,1)-1))</f>
      </c>
      <c r="G30" s="7" t="inlineStr">
        <is>
          <t xml:space="preserve">24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Rilievo delle misure dei serramenti in ogni unità</t>
        </is>
      </c>
      <c r="C31" s="5" t="inlineStr">
        <is>
          <t xml:space="preserve">Copertura e serramenti</t>
        </is>
      </c>
      <c r="D31" s="8">
        <f>WORKDAY($J$3,17)</f>
      </c>
      <c r="E31" s="7">
        <v>10</v>
      </c>
      <c r="F31" s="12">
        <f>IF(OR(D31="",E31=""),"",WORKDAY(D31,MAX(E31,1)-1))</f>
      </c>
      <c r="G31" s="7" t="inlineStr">
        <is>
          <t xml:space="preserve">11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Produzione e consegna dei serramenti</t>
        </is>
      </c>
      <c r="C32" s="5" t="inlineStr">
        <is>
          <t xml:space="preserve">Copertura e serramenti</t>
        </is>
      </c>
      <c r="D32" s="8">
        <f>WORKDAY($J$3,27)</f>
      </c>
      <c r="E32" s="7">
        <v>44</v>
      </c>
      <c r="F32" s="12">
        <f>IF(OR(D32="",E32=""),"",WORKDAY(D32,MAX(E32,1)-1))</f>
      </c>
      <c r="G32" s="7" t="inlineStr">
        <is>
          <t xml:space="preserve">26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Calendario della posa concordato con ogni condòmino</t>
        </is>
      </c>
      <c r="C33" s="5" t="inlineStr">
        <is>
          <t xml:space="preserve">Copertura e serramenti</t>
        </is>
      </c>
      <c r="D33" s="8">
        <f>WORKDAY($J$3,60)</f>
      </c>
      <c r="E33" s="7">
        <v>3</v>
      </c>
      <c r="F33" s="12">
        <f>IF(OR(D33="",E33=""),"",WORKDAY(D33,MAX(E33,1)-1))</f>
      </c>
      <c r="G33" s="7" t="inlineStr">
        <is>
          <t xml:space="preserve">26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Sostituzione dei serramenti nelle unità abitative</t>
        </is>
      </c>
      <c r="C34" s="5" t="inlineStr">
        <is>
          <t xml:space="preserve">Copertura e serramenti</t>
        </is>
      </c>
      <c r="D34" s="8">
        <f>WORKDAY($J$3,71)</f>
      </c>
      <c r="E34" s="7">
        <v>30</v>
      </c>
      <c r="F34" s="12">
        <f>IF(OR(D34="",E34=""),"",WORKDAY(D34,MAX(E34,1)-1))</f>
      </c>
      <c r="G34" s="7" t="inlineStr">
        <is>
          <t xml:space="preserve">27, 28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Verifica del progetto della centrale termica e delle forniture</t>
        </is>
      </c>
      <c r="C35" s="5" t="inlineStr">
        <is>
          <t xml:space="preserve">Centrale termica e fotovoltaico</t>
        </is>
      </c>
      <c r="D35" s="8">
        <f>WORKDAY($J$3,6)</f>
      </c>
      <c r="E35" s="7">
        <v>3</v>
      </c>
      <c r="F35" s="12">
        <f>IF(OR(D35="",E35=""),"",WORKDAY(D35,MAX(E35,1)-1))</f>
      </c>
      <c r="G35" s="7" t="inlineStr">
        <is>
          <t xml:space="preserve">3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Valvole termostatiche e ripartitori di calore nelle unità</t>
        </is>
      </c>
      <c r="C36" s="5" t="inlineStr">
        <is>
          <t xml:space="preserve">Centrale termica e fotovoltaico</t>
        </is>
      </c>
      <c r="D36" s="8">
        <f>WORKDAY($J$3,40)</f>
      </c>
      <c r="E36" s="7">
        <v>21</v>
      </c>
      <c r="F36" s="12">
        <f>IF(OR(D36="",E36=""),"",WORKDAY(D36,MAX(E36,1)-1))</f>
      </c>
      <c r="G36" s="7" t="inlineStr">
        <is>
          <t xml:space="preserve">12, 30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Smontaggio del vecchio generatore fuori dalla stagione di riscaldamento</t>
        </is>
      </c>
      <c r="C37" s="5" t="inlineStr">
        <is>
          <t xml:space="preserve">Centrale termica e fotovoltaico</t>
        </is>
      </c>
      <c r="D37" s="8">
        <f>WORKDAY($J$3,60)</f>
      </c>
      <c r="E37" s="7">
        <v>3</v>
      </c>
      <c r="F37" s="12">
        <f>IF(OR(D37="",E37=""),"",WORKDAY(D37,MAX(E37,1)-1))</f>
      </c>
      <c r="G37" s="7" t="inlineStr">
        <is>
          <t xml:space="preserve">12, 30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Installazione della pompa di calore e della caldaia a condensazione</t>
        </is>
      </c>
      <c r="C38" s="5" t="inlineStr">
        <is>
          <t xml:space="preserve">Centrale termica e fotovoltaico</t>
        </is>
      </c>
      <c r="D38" s="8">
        <f>WORKDAY($J$3,63)</f>
      </c>
      <c r="E38" s="7">
        <v>13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Prove, prima accensione e libretto di impianto</t>
        </is>
      </c>
      <c r="C39" s="5" t="inlineStr">
        <is>
          <t xml:space="preserve">Centrale termica e fotovoltaico</t>
        </is>
      </c>
      <c r="D39" s="8">
        <f>WORKDAY($J$3,76)</f>
      </c>
      <c r="E39" s="7">
        <v>3</v>
      </c>
      <c r="F39" s="12">
        <f>IF(OR(D39="",E39=""),"",WORKDAY(D39,MAX(E39,1)-1))</f>
      </c>
      <c r="G39" s="7" t="inlineStr">
        <is>
          <t xml:space="preserve">33, 31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Impianto fotovoltaico condominiale in copertura</t>
        </is>
      </c>
      <c r="C40" s="5" t="inlineStr">
        <is>
          <t xml:space="preserve">Centrale termica e fotovoltaico</t>
        </is>
      </c>
      <c r="D40" s="8">
        <f>WORKDAY($J$3,59)</f>
      </c>
      <c r="E40" s="7">
        <v>12</v>
      </c>
      <c r="F40" s="12">
        <f>IF(OR(D40="",E40=""),"",WORKDAY(D40,MAX(E40,1)-1))</f>
      </c>
      <c r="G40" s="7" t="inlineStr">
        <is>
          <t xml:space="preserve">25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Connessione alla rete e attivazione del gestore</t>
        </is>
      </c>
      <c r="C41" s="5" t="inlineStr">
        <is>
          <t xml:space="preserve">Centrale termica e fotovoltaico</t>
        </is>
      </c>
      <c r="D41" s="8">
        <f>WORKDAY($J$3,71)</f>
      </c>
      <c r="E41" s="7">
        <v>40</v>
      </c>
      <c r="F41" s="12">
        <f>IF(OR(D41="",E41=""),"",WORKDAY(D41,MAX(E41,1)-1))</f>
      </c>
      <c r="G41" s="7" t="inlineStr">
        <is>
          <t xml:space="preserve">35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Giornale dei lavori e documentazione fotografica</t>
        </is>
      </c>
      <c r="C42" s="5" t="inlineStr">
        <is>
          <t xml:space="preserve">SAL e documenti per le detrazioni</t>
        </is>
      </c>
      <c r="D42" s="8">
        <f>WORKDAY($J$3,24)</f>
      </c>
      <c r="E42" s="7">
        <v>93</v>
      </c>
      <c r="F42" s="12">
        <f>IF(OR(D42="",E42=""),"",WORKDAY(D42,MAX(E42,1)-1))</f>
      </c>
      <c r="G42" s="7" t="inlineStr">
        <is>
          <t xml:space="preserve">12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Riunioni di cantiere con amministratore e direttore dei lavori</t>
        </is>
      </c>
      <c r="C43" s="5" t="inlineStr">
        <is>
          <t xml:space="preserve">SAL e documenti per le detrazioni</t>
        </is>
      </c>
      <c r="D43" s="8">
        <f>WORKDAY($J$3,24)</f>
      </c>
      <c r="E43" s="7">
        <v>93</v>
      </c>
      <c r="F43" s="12">
        <f>IF(OR(D43="",E43=""),"",WORKDAY(D43,MAX(E43,1)-1))</f>
      </c>
      <c r="G43" s="7" t="inlineStr">
        <is>
          <t xml:space="preserve">12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Varianti e nuovi prezzi approvati dal condominio</t>
        </is>
      </c>
      <c r="C44" s="5" t="inlineStr">
        <is>
          <t xml:space="preserve">SAL e documenti per le detrazioni</t>
        </is>
      </c>
      <c r="D44" s="8">
        <f>WORKDAY($J$3,24)</f>
      </c>
      <c r="E44" s="7">
        <v>87</v>
      </c>
      <c r="F44" s="12">
        <f>IF(OR(D44="",E44=""),"",WORKDAY(D44,MAX(E44,1)-1))</f>
      </c>
      <c r="G44" s="7" t="inlineStr">
        <is>
          <t xml:space="preserve">12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Primo SAL: ponteggio, frontalini e copertura</t>
        </is>
      </c>
      <c r="C45" s="5" t="inlineStr">
        <is>
          <t xml:space="preserve">SAL e documenti per le detrazioni</t>
        </is>
      </c>
      <c r="D45" s="8">
        <f>WORKDAY($J$3,59)</f>
      </c>
      <c r="E45" s="7">
        <v>3</v>
      </c>
      <c r="F45" s="12">
        <f>IF(OR(D45="",E45=""),"",WORKDAY(D45,MAX(E45,1)-1))</f>
      </c>
      <c r="G45" s="7" t="inlineStr">
        <is>
          <t xml:space="preserve">25, 15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Documenti del primo SAL per le detrazioni</t>
        </is>
      </c>
      <c r="C46" s="5" t="inlineStr">
        <is>
          <t xml:space="preserve">SAL e documenti per le detrazioni</t>
        </is>
      </c>
      <c r="D46" s="8">
        <f>WORKDAY($J$3,59)</f>
      </c>
      <c r="E46" s="7">
        <v>5</v>
      </c>
      <c r="F46" s="12">
        <f>IF(OR(D46="",E46=""),"",WORKDAY(D46,MAX(E46,1)-1))</f>
      </c>
      <c r="G46" s="7" t="inlineStr">
        <is>
          <t xml:space="preserve">25, 15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Primo SAL approvato e fatturato al condominio</t>
        </is>
      </c>
      <c r="C47" s="5" t="inlineStr">
        <is>
          <t xml:space="preserve">SAL e documenti per le detrazioni</t>
        </is>
      </c>
      <c r="D47" s="8">
        <f>WORKDAY($J$3,64)</f>
      </c>
      <c r="E47" s="7">
        <v>0</v>
      </c>
      <c r="F47" s="12">
        <f>IF(OR(D47="",E47=""),"",WORKDAY(D47,MAX(E47,1)-1))</f>
      </c>
      <c r="G47" s="7" t="inlineStr">
        <is>
          <t xml:space="preserve">40, 41</t>
        </is>
      </c>
      <c r="H47" s="7" t="inlineStr">
        <is>
          <t xml:space="preserve">Sì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Secondo SAL: cappotto, serramenti e centrale termica</t>
        </is>
      </c>
      <c r="C48" s="5" t="inlineStr">
        <is>
          <t xml:space="preserve">SAL e documenti per le detrazioni</t>
        </is>
      </c>
      <c r="D48" s="8">
        <f>WORKDAY($J$3,101)</f>
      </c>
      <c r="E48" s="7">
        <v>3</v>
      </c>
      <c r="F48" s="12">
        <f>IF(OR(D48="",E48=""),"",WORKDAY(D48,MAX(E48,1)-1))</f>
      </c>
      <c r="G48" s="7" t="inlineStr">
        <is>
          <t xml:space="preserve">16, 29, 34</t>
        </is>
      </c>
      <c r="H48" s="7" t="inlineStr">
        <is>
          <t xml:space="preserve">No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Secondo SAL approvato e fatturato al condominio</t>
        </is>
      </c>
      <c r="C49" s="5" t="inlineStr">
        <is>
          <t xml:space="preserve">SAL e documenti per le detrazioni</t>
        </is>
      </c>
      <c r="D49" s="8">
        <f>WORKDAY($J$3,106)</f>
      </c>
      <c r="E49" s="7">
        <v>0</v>
      </c>
      <c r="F49" s="12">
        <f>IF(OR(D49="",E49=""),"",WORKDAY(D49,MAX(E49,1)-1))</f>
      </c>
      <c r="G49" s="7" t="inlineStr">
        <is>
          <t xml:space="preserve">43</t>
        </is>
      </c>
      <c r="H49" s="7" t="inlineStr">
        <is>
          <t xml:space="preserve">Sì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Lavori ultimati</t>
        </is>
      </c>
      <c r="C50" s="5" t="inlineStr">
        <is>
          <t xml:space="preserve">Fine lavori e consegna</t>
        </is>
      </c>
      <c r="D50" s="8">
        <f>WORKDAY($J$3,117)</f>
      </c>
      <c r="E50" s="7">
        <v>0</v>
      </c>
      <c r="F50" s="12">
        <f>IF(OR(D50="",E50=""),"",WORKDAY(D50,MAX(E50,1)-1))</f>
      </c>
      <c r="G50" s="7" t="inlineStr">
        <is>
          <t xml:space="preserve">23, 29, 34, 35</t>
        </is>
      </c>
      <c r="H50" s="7" t="inlineStr">
        <is>
          <t xml:space="preserve">Sì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 t="inlineStr">
        <is>
          <t xml:space="preserve">Dichiarazioni di conformità di centrale termica e fotovoltaico</t>
        </is>
      </c>
      <c r="C51" s="5" t="inlineStr">
        <is>
          <t xml:space="preserve">Fine lavori e consegna</t>
        </is>
      </c>
      <c r="D51" s="8">
        <f>WORKDAY($J$3,118)</f>
      </c>
      <c r="E51" s="7">
        <v>5</v>
      </c>
      <c r="F51" s="12">
        <f>IF(OR(D51="",E51=""),"",WORKDAY(D51,MAX(E51,1)-1))</f>
      </c>
      <c r="G51" s="7" t="inlineStr">
        <is>
          <t xml:space="preserve">45</t>
        </is>
      </c>
      <c r="H51" s="7" t="inlineStr">
        <is>
          <t xml:space="preserve">No</t>
        </is>
      </c>
      <c r="I51" s="9">
        <v>0</v>
      </c>
      <c r="J51" s="8">
        <f>F51</f>
      </c>
      <c r="K51" s="11">
        <f>IF(OR(F51="",J51=""),"",F51-J51)</f>
      </c>
    </row>
    <row r="52">
      <c r="A52" s="11">
        <f>IF(B52="","",ROW()-5)</f>
      </c>
      <c r="B52" s="6" t="inlineStr">
        <is>
          <t xml:space="preserve">Sopralluogo finale con amministratore e consiglio, e riprese</t>
        </is>
      </c>
      <c r="C52" s="5" t="inlineStr">
        <is>
          <t xml:space="preserve">Fine lavori e consegna</t>
        </is>
      </c>
      <c r="D52" s="8">
        <f>WORKDAY($J$3,118)</f>
      </c>
      <c r="E52" s="7">
        <v>8</v>
      </c>
      <c r="F52" s="12">
        <f>IF(OR(D52="",E52=""),"",WORKDAY(D52,MAX(E52,1)-1))</f>
      </c>
      <c r="G52" s="7" t="inlineStr">
        <is>
          <t xml:space="preserve">45</t>
        </is>
      </c>
      <c r="H52" s="7" t="inlineStr">
        <is>
          <t xml:space="preserve">No</t>
        </is>
      </c>
      <c r="I52" s="9">
        <v>0</v>
      </c>
      <c r="J52" s="8">
        <f>F52</f>
      </c>
      <c r="K52" s="11">
        <f>IF(OR(F52="",J52=""),"",F52-J52)</f>
      </c>
    </row>
    <row r="53">
      <c r="A53" s="11">
        <f>IF(B53="","",ROW()-5)</f>
      </c>
      <c r="B53" s="6" t="inlineStr">
        <is>
          <t xml:space="preserve">Documentazione finale per il condominio</t>
        </is>
      </c>
      <c r="C53" s="5" t="inlineStr">
        <is>
          <t xml:space="preserve">Fine lavori e consegna</t>
        </is>
      </c>
      <c r="D53" s="8">
        <f>WORKDAY($J$3,118)</f>
      </c>
      <c r="E53" s="7">
        <v>7</v>
      </c>
      <c r="F53" s="12">
        <f>IF(OR(D53="",E53=""),"",WORKDAY(D53,MAX(E53,1)-1))</f>
      </c>
      <c r="G53" s="7" t="inlineStr">
        <is>
          <t xml:space="preserve">45</t>
        </is>
      </c>
      <c r="H53" s="7" t="inlineStr">
        <is>
          <t xml:space="preserve">No</t>
        </is>
      </c>
      <c r="I53" s="9">
        <v>0</v>
      </c>
      <c r="J53" s="8">
        <f>F53</f>
      </c>
      <c r="K53" s="11">
        <f>IF(OR(F53="",J53=""),"",F53-J53)</f>
      </c>
    </row>
    <row r="54">
      <c r="A54" s="11">
        <f>IF(B54="","",ROW()-5)</f>
      </c>
      <c r="B54" s="6" t="inlineStr">
        <is>
          <t xml:space="preserve">Il tecnico redige l'APE finale e l'asseverazione di fine lavori</t>
        </is>
      </c>
      <c r="C54" s="5" t="inlineStr">
        <is>
          <t xml:space="preserve">Fine lavori e consegna</t>
        </is>
      </c>
      <c r="D54" s="8">
        <f>WORKDAY($J$3,118)</f>
      </c>
      <c r="E54" s="7">
        <v>11</v>
      </c>
      <c r="F54" s="12">
        <f>IF(OR(D54="",E54=""),"",WORKDAY(D54,MAX(E54,1)-1))</f>
      </c>
      <c r="G54" s="7" t="inlineStr">
        <is>
          <t xml:space="preserve">45</t>
        </is>
      </c>
      <c r="H54" s="7" t="inlineStr">
        <is>
          <t xml:space="preserve">No</t>
        </is>
      </c>
      <c r="I54" s="9">
        <v>0</v>
      </c>
      <c r="J54" s="8">
        <f>F54</f>
      </c>
      <c r="K54" s="11">
        <f>IF(OR(F54="",J54=""),"",F54-J54)</f>
      </c>
    </row>
    <row r="55">
      <c r="A55" s="11">
        <f>IF(B55="","",ROW()-5)</f>
      </c>
      <c r="B55" s="6" t="inlineStr">
        <is>
          <t xml:space="preserve">Conto finale e SAL di saldo</t>
        </is>
      </c>
      <c r="C55" s="5" t="inlineStr">
        <is>
          <t xml:space="preserve">Fine lavori e consegna</t>
        </is>
      </c>
      <c r="D55" s="8">
        <f>WORKDAY($J$3,126)</f>
      </c>
      <c r="E55" s="7">
        <v>4</v>
      </c>
      <c r="F55" s="12">
        <f>IF(OR(D55="",E55=""),"",WORKDAY(D55,MAX(E55,1)-1))</f>
      </c>
      <c r="G55" s="7" t="inlineStr">
        <is>
          <t xml:space="preserve">46, 48, 47</t>
        </is>
      </c>
      <c r="H55" s="7" t="inlineStr">
        <is>
          <t xml:space="preserve">No</t>
        </is>
      </c>
      <c r="I55" s="9">
        <v>0</v>
      </c>
      <c r="J55" s="8">
        <f>F55</f>
      </c>
      <c r="K55" s="11">
        <f>IF(OR(F55="",J55=""),"",F55-J55)</f>
      </c>
    </row>
    <row r="56">
      <c r="A56" s="11">
        <f>IF(B56="","",ROW()-5)</f>
      </c>
      <c r="B56" s="6" t="inlineStr">
        <is>
          <t xml:space="preserve">Verbale di fine lavori e consegna al condominio</t>
        </is>
      </c>
      <c r="C56" s="5" t="inlineStr">
        <is>
          <t xml:space="preserve">Fine lavori e consegna</t>
        </is>
      </c>
      <c r="D56" s="8">
        <f>WORKDAY($J$3,130)</f>
      </c>
      <c r="E56" s="7">
        <v>0</v>
      </c>
      <c r="F56" s="12">
        <f>IF(OR(D56="",E56=""),"",WORKDAY(D56,MAX(E56,1)-1))</f>
      </c>
      <c r="G56" s="7" t="inlineStr">
        <is>
          <t xml:space="preserve">50, 49, 36</t>
        </is>
      </c>
      <c r="H56" s="7" t="inlineStr">
        <is>
          <t xml:space="preserve">Sì</t>
        </is>
      </c>
      <c r="I56" s="9">
        <v>0</v>
      </c>
      <c r="J56" s="8">
        <f>F56</f>
      </c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29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  <mergeCell ref="FX4:GD4"/>
    <mergeCell ref="GE4:GK4"/>
    <mergeCell ref="GL4:GR4"/>
    <mergeCell ref="GS4:GY4"/>
  </mergeCells>
  <conditionalFormatting sqref="L6:GY105">
    <cfRule type="expression" dxfId="6" priority="1" stopIfTrue="1">
      <formula>AND($H6="Sì",L$5=$F6)</formula>
    </cfRule>
  </conditionalFormatting>
  <conditionalFormatting sqref="L6:GY105">
    <cfRule type="expression" dxfId="7" priority="2" stopIfTrue="1">
      <formula>AND(AND($F6&lt;&gt;"",L$5&gt;=$D6,L$5&lt;=$F6),$F6&lt;TODAY(),N($I6)&lt;1)</formula>
    </cfRule>
  </conditionalFormatting>
  <conditionalFormatting sqref="L6:GY105">
    <cfRule type="expression" dxfId="8" priority="3" stopIfTrue="1">
      <formula>AND(AND($F6&lt;&gt;"",L$5&gt;=$D6,L$5&lt;=$F6),L$5&lt;$D6+($F6-$D6+1)*N($I6))</formula>
    </cfRule>
  </conditionalFormatting>
  <conditionalFormatting sqref="L6:GY105">
    <cfRule type="expression" dxfId="9" priority="4" stopIfTrue="1">
      <formula>AND($F6&lt;&gt;"",L$5&gt;=$D6,L$5&lt;=$F6)</formula>
    </cfRule>
  </conditionalFormatting>
  <conditionalFormatting sqref="L6:GY105">
    <cfRule type="expression" dxfId="10" priority="5" stopIfTrue="1">
      <formula>L$5=TODAY()</formula>
    </cfRule>
  </conditionalFormatting>
  <conditionalFormatting sqref="L6:GY105">
    <cfRule type="expression" dxfId="12" priority="6" stopIfTrue="1">
      <formula>WEEKDAY(L$5,2)&gt;5</formula>
    </cfRule>
  </conditionalFormatting>
  <conditionalFormatting sqref="L5:GY5">
    <cfRule type="expression" dxfId="11" priority="7" stopIfTrue="1">
      <formula>L5=TODAY()</formula>
    </cfRule>
  </conditionalFormatting>
  <conditionalFormatting sqref="L5:GY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Riqualificazione del condominio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90" customHeight="1">
      <c r="A6" s="13">
        <f>IF(B6="","","R-"&amp;(ROW()-5))</f>
      </c>
      <c r="B6" s="6" t="inlineStr">
        <is>
          <t xml:space="preserve">Condòmini che non danno accesso alle unità</t>
        </is>
      </c>
      <c r="C6" s="6" t="inlineStr">
        <is>
          <t xml:space="preserve">Assenze, rinvii o rifiuti fermano la posa dei serramenti e delle valvole: le squadre restano ferme e le date del SAL slittano.</t>
        </is>
      </c>
      <c r="D6" s="5" t="inlineStr">
        <is>
          <t xml:space="preserve">Condominio</t>
        </is>
      </c>
      <c r="E6" s="5"/>
      <c r="F6" s="7">
        <v>4</v>
      </c>
      <c r="G6" s="7">
        <v>3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Calendario degli accessi concordato con ogni unità e mandato dall'amministratore; una data di riserva per ciascuna; i rinvii ripetuti segnalati per iscritto all'amministratore.</t>
        </is>
      </c>
      <c r="L6" s="6" t="inlineStr">
        <is>
          <t xml:space="preserve">Calendario della posa concordato con ogni condòmino; Sostituzione dei serramenti nelle unità abitative; Valvole termostatiche e ripartitori di calore nelle unità</t>
        </is>
      </c>
      <c r="M6" s="5" t="inlineStr">
        <is>
          <t xml:space="preserve">Identificato</t>
        </is>
      </c>
      <c r="N6" s="8">
        <f>WORKDAY(Piano!$J$3,55)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Occupazione di suolo pubblico rilasciata in ritardo</t>
        </is>
      </c>
      <c r="C7" s="6" t="inlineStr">
        <is>
          <t xml:space="preserve">Senza l'occupazione il ponteggio non si monta sul marciapiede e la consegna dei lavori slitta, con le squadre già prenotate.</t>
        </is>
      </c>
      <c r="D7" s="5" t="inlineStr">
        <is>
          <t xml:space="preserve">Comune</t>
        </is>
      </c>
      <c r="E7" s="5"/>
      <c r="F7" s="7">
        <v>3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Domanda nella prima settimana con la planimetria completa; contatto con l'ufficio della viabilità; facciate interne al lotto come primo fronte se il Comune tarda.</t>
        </is>
      </c>
      <c r="L7" s="6" t="inlineStr">
        <is>
          <t xml:space="preserve">Domanda di occupazione di suolo pubblico per il ponteggio; Il Comune rilascia l'occupazione di suolo pubblico</t>
        </is>
      </c>
      <c r="M7" s="5" t="inlineStr">
        <is>
          <t xml:space="preserve">Identificato</t>
        </is>
      </c>
      <c r="N7" s="8">
        <f>WORKDAY(Piano!$J$3,15)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Freddo e pioggia durante la posa del cappotto</t>
        </is>
      </c>
      <c r="C8" s="6" t="inlineStr">
        <is>
          <t xml:space="preserve">Collanti e rasanti non si posano sotto la temperatura minima del produttore né con la pioggia: le giornate perse allungano il ponteggio e i suoi costi.</t>
        </is>
      </c>
      <c r="D8" s="5" t="inlineStr">
        <is>
          <t xml:space="preserve">Cantiere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Cappotto programmato nei mesi miti; teli di protezione sul ponteggio; facciate esposte a sud nei periodi più freddi; fermi annotati nel giornale dei lavori.</t>
        </is>
      </c>
      <c r="L8" s="6" t="inlineStr">
        <is>
          <t xml:space="preserve">Isolamento a cappotto; Intonachino di finitura e tinteggiatura dei balconi</t>
        </is>
      </c>
      <c r="M8" s="5" t="inlineStr">
        <is>
          <t xml:space="preserve">Identificato</t>
        </is>
      </c>
      <c r="N8" s="8">
        <f>WORKDAY(Piano!$J$3,60)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Frontalini e calcestruzzi più degradati del previsto</t>
        </is>
      </c>
      <c r="C9" s="6" t="inlineStr">
        <is>
          <t xml:space="preserve">La battitura trova più distacchi di quanti ne stimasse il computo: le quantità crescono e il cappotto parte più tardi.</t>
        </is>
      </c>
      <c r="D9" s="5" t="inlineStr">
        <is>
          <t xml:space="preserve">Cantiere</t>
        </is>
      </c>
      <c r="E9" s="5"/>
      <c r="F9" s="7">
        <v>4</v>
      </c>
      <c r="G9" s="7">
        <v>2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Mappa dei distacchi e misure in contraddittorio con il direttore dei lavori prima di ricostruire; maggiori quantità approvate per iscritto come variante.</t>
        </is>
      </c>
      <c r="L9" s="6" t="inlineStr">
        <is>
          <t xml:space="preserve">Ripristino di frontalini e calcestruzzi ammalorati; Varianti e nuovi prezzi approvati dal condominio</t>
        </is>
      </c>
      <c r="M9" s="5" t="inlineStr">
        <is>
          <t xml:space="preserve">Identificato</t>
        </is>
      </c>
      <c r="N9" s="8">
        <f>WORKDAY(Piano!$J$3,40)</f>
      </c>
      <c r="O9" s="11">
        <f>IF(AND(B9&lt;&gt;"",ISNUMBER(N9),M9&lt;&gt;"Chiuso",M9&lt;&gt;"Occorso",N9&lt;TODAY()),"Scaduta","")</f>
      </c>
    </row>
    <row r="10" ht="75" customHeight="1">
      <c r="A10" s="13">
        <f>IF(B10="","","R-"&amp;(ROW()-5))</f>
      </c>
      <c r="B10" s="6" t="inlineStr">
        <is>
          <t xml:space="preserve">SAL pagati in ritardo per le quote dei condòmini morosi</t>
        </is>
      </c>
      <c r="C10" s="6" t="inlineStr">
        <is>
          <t xml:space="preserve">Il condominio non incassa le quote di alcuni condòmini e paga i SAL in ritardo: l'impresa anticipa materiali e manodopera.</t>
        </is>
      </c>
      <c r="D10" s="5" t="inlineStr">
        <is>
          <t xml:space="preserve">Pagamenti</t>
        </is>
      </c>
      <c r="E10" s="5"/>
      <c r="F10" s="7">
        <v>3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Fondo speciale costituito prima dell'inizio, come chiede il codice civile per le opere straordinarie; SAL legati alle lavorazioni finite; sospensione prevista nel contratto oltre un ritardo stabilito.</t>
        </is>
      </c>
      <c r="L10" s="6" t="inlineStr">
        <is>
          <t xml:space="preserve">Contratto d'appalto firmato con il condominio; Primo SAL approvato e fatturato al condominio</t>
        </is>
      </c>
      <c r="M10" s="5" t="inlineStr">
        <is>
          <t xml:space="preserve">Identificato</t>
        </is>
      </c>
      <c r="N10" s="8">
        <f>WORKDAY(Piano!$J$3,70)</f>
      </c>
      <c r="O10" s="11">
        <f>IF(AND(B10&lt;&gt;"",ISNUMBER(N10),M10&lt;&gt;"Chiuso",M10&lt;&gt;"Occorso",N10&lt;TODAY()),"Scaduta","")</f>
      </c>
    </row>
    <row r="11" ht="90" customHeight="1">
      <c r="A11" s="13">
        <f>IF(B11="","","R-"&amp;(ROW()-5))</f>
      </c>
      <c r="B11" s="6" t="inlineStr">
        <is>
          <t xml:space="preserve">Le regole delle detrazioni cambiano durante i lavori</t>
        </is>
      </c>
      <c r="C11" s="6" t="inlineStr">
        <is>
          <t xml:space="preserve">Aliquote, massimali o adempimenti cambiano con una nuova legge: i documenti del SAL vanno rifatti o il condominio rimette in discussione i lavori.</t>
        </is>
      </c>
      <c r="D11" s="5" t="inlineStr">
        <is>
          <t xml:space="preserve">Detrazioni</t>
        </is>
      </c>
      <c r="E11" s="5"/>
      <c r="F11" s="7">
        <v>3</v>
      </c>
      <c r="G11" s="7">
        <v>4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Scalare</t>
        </is>
      </c>
      <c r="K11" s="6" t="inlineStr">
        <is>
          <t xml:space="preserve">Requisiti verificati con il tecnico asseveratore all'avvio e a ogni SAL; un cambio di norme portato subito all'amministratore e al direttore dei lavori, che decidono se convocare l'assemblea.</t>
        </is>
      </c>
      <c r="L11" s="6" t="inlineStr">
        <is>
          <t xml:space="preserve">Verifica del computo e dei requisiti per le detrazioni; Documenti del primo SAL per le detrazioni; Il tecnico redige l'APE finale e l'asseverazione di fine lavori</t>
        </is>
      </c>
      <c r="M11" s="5" t="inlineStr">
        <is>
          <t xml:space="preserve">Identificato</t>
        </is>
      </c>
      <c r="N11" s="8">
        <f>WORKDAY(Piano!$J$3,100)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Riqualificazione energetica di un condominio: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Cappotto, copertura, serramenti, centrale termica e fotovoltaico di un condominio abitato: ponteggio, accessi alle unità, SAL e documenti per le detrazioni.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HYPERLINK("https://keenhour.com/modelli/riqualificazione-condominio","Il modello «Riqualificazione energetica di un condominio» nella galleria")</f>
      </c>
    </row>
    <row r="20">
      <c r="B20" s="29">
        <f>HYPERLINK("https://keenhour.com/modelli/riqualificazione-condominio/usa","Usa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Riqualificazione energetica di un condominio</dc:title>
  <dc:creator>KeenHour</dc:creator>
  <dc:language>it-IT</dc:language>
</cp:coreProperties>
</file>