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</cols>
  <sheetData>
    <row r="1" ht="34" customHeight="1"/>
    <row r="2" ht="28" customHeight="1">
      <c r="A2" s="1" t="inlineStr">
        <is>
          <t xml:space="preserve">Ristrutturazione con direzione lavori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Ristrutturazione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</row>
    <row r="6">
      <c r="A6" s="11">
        <f>IF(B6="","",ROW()-5)</f>
      </c>
      <c r="B6" s="6" t="inlineStr">
        <is>
          <t xml:space="preserve">Incarico e preventivo dell'onorario firmati</t>
        </is>
      </c>
      <c r="C6" s="5" t="inlineStr">
        <is>
          <t xml:space="preserve">Rilievo e stato di fatto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Sopralluogo con il committente: esigenze e budget</t>
        </is>
      </c>
      <c r="C7" s="5" t="inlineStr">
        <is>
          <t xml:space="preserve">Rilievo e stato di fatto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Coordinatore per la progettazione nominato</t>
        </is>
      </c>
      <c r="C8" s="5" t="inlineStr">
        <is>
          <t xml:space="preserve">Rilievo e stato di fatto</t>
        </is>
      </c>
      <c r="D8" s="8">
        <f>WORKDAY($J$3,1)</f>
      </c>
      <c r="E8" s="7">
        <v>0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Sì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Visure e planimetrie catastali</t>
        </is>
      </c>
      <c r="C9" s="5" t="inlineStr">
        <is>
          <t xml:space="preserve">Rilievo e stato di fatto</t>
        </is>
      </c>
      <c r="D9" s="8">
        <f>WORKDAY($J$3,2)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Richiesta di accesso agli atti edilizi</t>
        </is>
      </c>
      <c r="C10" s="5" t="inlineStr">
        <is>
          <t xml:space="preserve">Rilievo e stato di fatto</t>
        </is>
      </c>
      <c r="D10" s="8">
        <f>WORKDAY($J$3,2)</f>
      </c>
      <c r="E10" s="7">
        <v>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Attesa delle pratiche dall'archivio comunale</t>
        </is>
      </c>
      <c r="C11" s="5" t="inlineStr">
        <is>
          <t xml:space="preserve">Rilievo e stato di fatto</t>
        </is>
      </c>
      <c r="D11" s="8">
        <f>WORKDAY($J$3,4)</f>
      </c>
      <c r="E11" s="7">
        <v>20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Rilievo geometrico e fotografico</t>
        </is>
      </c>
      <c r="C12" s="5" t="inlineStr">
        <is>
          <t xml:space="preserve">Rilievo e stato di fatto</t>
        </is>
      </c>
      <c r="D12" s="8">
        <f>WORKDAY($J$3,2)</f>
      </c>
      <c r="E12" s="7">
        <v>3</v>
      </c>
      <c r="F12" s="12">
        <f>IF(OR(D12="",E12=""),"",WORKDAY(D12,MAX(E12,1)-1))</f>
      </c>
      <c r="G12" s="7" t="inlineStr">
        <is>
          <t xml:space="preserve">2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Verifica dello stato degli impianti esistenti</t>
        </is>
      </c>
      <c r="C13" s="5" t="inlineStr">
        <is>
          <t xml:space="preserve">Rilievo e stato di fatto</t>
        </is>
      </c>
      <c r="D13" s="8">
        <f>WORKDAY($J$3,5)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Restituzione grafica dello stato di fatto</t>
        </is>
      </c>
      <c r="C14" s="5" t="inlineStr">
        <is>
          <t xml:space="preserve">Rilievo e stato di fatto</t>
        </is>
      </c>
      <c r="D14" s="8">
        <f>WORKDAY($J$3,5)</f>
      </c>
      <c r="E14" s="7">
        <v>5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Verifica della conformità urbanistica e catastale</t>
        </is>
      </c>
      <c r="C15" s="5" t="inlineStr">
        <is>
          <t xml:space="preserve">Rilievo e stato di fatto</t>
        </is>
      </c>
      <c r="D15" s="8">
        <f>WORKDAY($J$3,24)</f>
      </c>
      <c r="E15" s="7">
        <v>3</v>
      </c>
      <c r="F15" s="12">
        <f>IF(OR(D15="",E15=""),"",WORKDAY(D15,MAX(E15,1)-1))</f>
      </c>
      <c r="G15" s="7" t="inlineStr">
        <is>
          <t xml:space="preserve">6, 9, 4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Stato di fatto condiviso con il committente</t>
        </is>
      </c>
      <c r="C16" s="5" t="inlineStr">
        <is>
          <t xml:space="preserve">Rilievo e stato di fatto</t>
        </is>
      </c>
      <c r="D16" s="8">
        <f>WORKDAY($J$3,27)</f>
      </c>
      <c r="E16" s="7">
        <v>0</v>
      </c>
      <c r="F16" s="12">
        <f>IF(OR(D16="",E16=""),"",WORKDAY(D16,MAX(E16,1)-1))</f>
      </c>
      <c r="G16" s="7" t="inlineStr">
        <is>
          <t xml:space="preserve">10, 8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Due ipotesi distributive con la stima parametrica</t>
        </is>
      </c>
      <c r="C17" s="5" t="inlineStr">
        <is>
          <t xml:space="preserve">Progetto</t>
        </is>
      </c>
      <c r="D17" s="8">
        <f>WORKDAY($J$3,28)</f>
      </c>
      <c r="E17" s="7">
        <v>5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Scelta dell'ipotesi con il committente</t>
        </is>
      </c>
      <c r="C18" s="5" t="inlineStr">
        <is>
          <t xml:space="preserve">Progetto</t>
        </is>
      </c>
      <c r="D18" s="8">
        <f>WORKDAY($J$3,33)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Progetto architettonico: piante, sezioni e prospetti</t>
        </is>
      </c>
      <c r="C19" s="5" t="inlineStr">
        <is>
          <t xml:space="preserve">Progetto</t>
        </is>
      </c>
      <c r="D19" s="8">
        <f>WORKDAY($J$3,34)</f>
      </c>
      <c r="E19" s="7">
        <v>8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Progetto delle opere strutturali</t>
        </is>
      </c>
      <c r="C20" s="5" t="inlineStr">
        <is>
          <t xml:space="preserve">Progetto</t>
        </is>
      </c>
      <c r="D20" s="8">
        <f>WORKDAY($J$3,34)</f>
      </c>
      <c r="E20" s="7">
        <v>6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Progetto degli impianti elettrico e termoidraulico</t>
        </is>
      </c>
      <c r="C21" s="5" t="inlineStr">
        <is>
          <t xml:space="preserve">Progetto</t>
        </is>
      </c>
      <c r="D21" s="8">
        <f>WORKDAY($J$3,34)</f>
      </c>
      <c r="E21" s="7">
        <v>8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Relazione energetica, se si rifanno impianto o involucro</t>
        </is>
      </c>
      <c r="C22" s="5" t="inlineStr">
        <is>
          <t xml:space="preserve">Progetto</t>
        </is>
      </c>
      <c r="D22" s="8">
        <f>WORKDAY($J$3,42)</f>
      </c>
      <c r="E22" s="7">
        <v>3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Abaco delle finiture e scelta dei materiali</t>
        </is>
      </c>
      <c r="C23" s="5" t="inlineStr">
        <is>
          <t xml:space="preserve">Progetto</t>
        </is>
      </c>
      <c r="D23" s="8">
        <f>WORKDAY($J$3,42)</f>
      </c>
      <c r="E23" s="7">
        <v>5</v>
      </c>
      <c r="F23" s="12">
        <f>IF(OR(D23="",E23=""),"",WORKDAY(D23,MAX(E23,1)-1))</f>
      </c>
      <c r="G23" s="7" t="inlineStr">
        <is>
          <t xml:space="preserve">14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Progetto approvato dal committente</t>
        </is>
      </c>
      <c r="C24" s="5" t="inlineStr">
        <is>
          <t xml:space="preserve">Progetto</t>
        </is>
      </c>
      <c r="D24" s="8">
        <f>WORKDAY($J$3,47)</f>
      </c>
      <c r="E24" s="7">
        <v>0</v>
      </c>
      <c r="F24" s="12">
        <f>IF(OR(D24="",E24=""),"",WORKDAY(D24,MAX(E24,1)-1))</f>
      </c>
      <c r="G24" s="7" t="inlineStr">
        <is>
          <t xml:space="preserve">18, 15, 17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Scelta del titolo edilizio per i lavori</t>
        </is>
      </c>
      <c r="C25" s="5" t="inlineStr">
        <is>
          <t xml:space="preserve">Titolo edilizio e sicurezza</t>
        </is>
      </c>
      <c r="D25" s="8">
        <f>WORKDAY($J$3,48)</f>
      </c>
      <c r="E25" s="7">
        <v>1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Pratica edilizia con asseverazione e allegati</t>
        </is>
      </c>
      <c r="C26" s="5" t="inlineStr">
        <is>
          <t xml:space="preserve">Titolo edilizio e sicurezza</t>
        </is>
      </c>
      <c r="D26" s="8">
        <f>WORKDAY($J$3,49)</f>
      </c>
      <c r="E26" s="7">
        <v>5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Deposito dei lavori strutturali o autorizzazione sismica</t>
        </is>
      </c>
      <c r="C27" s="5" t="inlineStr">
        <is>
          <t xml:space="preserve">Titolo edilizio e sicurezza</t>
        </is>
      </c>
      <c r="D27" s="8">
        <f>WORKDAY($J$3,49)</f>
      </c>
      <c r="E27" s="7">
        <v>4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Autorizzazione sismica, dove la zona la chiede</t>
        </is>
      </c>
      <c r="C28" s="5" t="inlineStr">
        <is>
          <t xml:space="preserve">Titolo edilizio e sicurezza</t>
        </is>
      </c>
      <c r="D28" s="8">
        <f>WORKDAY($J$3,53)</f>
      </c>
      <c r="E28" s="7">
        <v>42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Piano di sicurezza e coordinamento, se ci saranno più imprese</t>
        </is>
      </c>
      <c r="C29" s="5" t="inlineStr">
        <is>
          <t xml:space="preserve">Titolo edilizio e sicurezza</t>
        </is>
      </c>
      <c r="D29" s="8">
        <f>WORKDAY($J$3,49)</f>
      </c>
      <c r="E29" s="7">
        <v>7</v>
      </c>
      <c r="F29" s="12">
        <f>IF(OR(D29="",E29=""),"",WORKDAY(D29,MAX(E29,1)-1))</f>
      </c>
      <c r="G29" s="7" t="inlineStr">
        <is>
          <t xml:space="preserve">20, 3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Presentazione allo sportello unico per l'edilizia</t>
        </is>
      </c>
      <c r="C30" s="5" t="inlineStr">
        <is>
          <t xml:space="preserve">Titolo edilizio e sicurezza</t>
        </is>
      </c>
      <c r="D30" s="8">
        <f>WORKDAY($J$3,54)</f>
      </c>
      <c r="E30" s="7">
        <v>1</v>
      </c>
      <c r="F30" s="12">
        <f>IF(OR(D30="",E30=""),"",WORKDAY(D30,MAX(E30,1)-1))</f>
      </c>
      <c r="G30" s="7" t="inlineStr">
        <is>
          <t xml:space="preserve">21, 22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Termine dei controlli del Comune</t>
        </is>
      </c>
      <c r="C31" s="5" t="inlineStr">
        <is>
          <t xml:space="preserve">Titolo edilizio e sicurezza</t>
        </is>
      </c>
      <c r="D31" s="8">
        <f>WORKDAY($J$3,55)</f>
      </c>
      <c r="E31" s="7">
        <v>21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Titolo edilizio efficace</t>
        </is>
      </c>
      <c r="C32" s="5" t="inlineStr">
        <is>
          <t xml:space="preserve">Titolo edilizio e sicurezza</t>
        </is>
      </c>
      <c r="D32" s="8">
        <f>WORKDAY($J$3,75)</f>
      </c>
      <c r="E32" s="7">
        <v>0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Computo metrico estimativo</t>
        </is>
      </c>
      <c r="C33" s="5" t="inlineStr">
        <is>
          <t xml:space="preserve">Computo e affidamento</t>
        </is>
      </c>
      <c r="D33" s="8">
        <f>WORKDAY($J$3,48)</f>
      </c>
      <c r="E33" s="7">
        <v>8</v>
      </c>
      <c r="F33" s="12">
        <f>IF(OR(D33="",E33=""),"",WORKDAY(D33,MAX(E33,1)-1))</f>
      </c>
      <c r="G33" s="7" t="inlineStr">
        <is>
          <t xml:space="preserve">19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Descrizione delle opere e capitolato</t>
        </is>
      </c>
      <c r="C34" s="5" t="inlineStr">
        <is>
          <t xml:space="preserve">Computo e affidamento</t>
        </is>
      </c>
      <c r="D34" s="8">
        <f>WORKDAY($J$3,52)</f>
      </c>
      <c r="E34" s="7">
        <v>5</v>
      </c>
      <c r="F34" s="12">
        <f>IF(OR(D34="",E34=""),"",WORKDAY(D34,MAX(E34,1)-1))</f>
      </c>
      <c r="G34" s="7" t="inlineStr">
        <is>
          <t xml:space="preserve">19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Richiesta di offerta a tre imprese</t>
        </is>
      </c>
      <c r="C35" s="5" t="inlineStr">
        <is>
          <t xml:space="preserve">Computo e affidamento</t>
        </is>
      </c>
      <c r="D35" s="8">
        <f>WORKDAY($J$3,57)</f>
      </c>
      <c r="E35" s="7">
        <v>2</v>
      </c>
      <c r="F35" s="12">
        <f>IF(OR(D35="",E35=""),"",WORKDAY(D35,MAX(E35,1)-1))</f>
      </c>
      <c r="G35" s="7" t="inlineStr">
        <is>
          <t xml:space="preserve">28, 29, 24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Sopralluoghi e offerte delle imprese</t>
        </is>
      </c>
      <c r="C36" s="5" t="inlineStr">
        <is>
          <t xml:space="preserve">Computo e affidamento</t>
        </is>
      </c>
      <c r="D36" s="8">
        <f>WORKDAY($J$3,59)</f>
      </c>
      <c r="E36" s="7">
        <v>12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Confronto delle offerte con il committente</t>
        </is>
      </c>
      <c r="C37" s="5" t="inlineStr">
        <is>
          <t xml:space="preserve">Computo e affidamento</t>
        </is>
      </c>
      <c r="D37" s="8">
        <f>WORKDAY($J$3,71)</f>
      </c>
      <c r="E37" s="7">
        <v>3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Contratto d'appalto con cronoprogramma e penali</t>
        </is>
      </c>
      <c r="C38" s="5" t="inlineStr">
        <is>
          <t xml:space="preserve">Computo e affidamento</t>
        </is>
      </c>
      <c r="D38" s="8">
        <f>WORKDAY($J$3,74)</f>
      </c>
      <c r="E38" s="7">
        <v>3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Impresa scelta e contratto firmato</t>
        </is>
      </c>
      <c r="C39" s="5" t="inlineStr">
        <is>
          <t xml:space="preserve">Computo e affidamento</t>
        </is>
      </c>
      <c r="D39" s="8">
        <f>WORKDAY($J$3,76)</f>
      </c>
      <c r="E39" s="7">
        <v>0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Notifica preliminare e comunicazione di inizio lavori</t>
        </is>
      </c>
      <c r="C40" s="5" t="inlineStr">
        <is>
          <t xml:space="preserve">Direzione lavori</t>
        </is>
      </c>
      <c r="D40" s="8">
        <f>WORKDAY($J$3,95)</f>
      </c>
      <c r="E40" s="7">
        <v>1</v>
      </c>
      <c r="F40" s="12">
        <f>IF(OR(D40="",E40=""),"",WORKDAY(D40,MAX(E40,1)-1))</f>
      </c>
      <c r="G40" s="7" t="inlineStr">
        <is>
          <t xml:space="preserve">27, 34, 24, 23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Lavori iniziati</t>
        </is>
      </c>
      <c r="C41" s="5" t="inlineStr">
        <is>
          <t xml:space="preserve">Direzione lavori</t>
        </is>
      </c>
      <c r="D41" s="8">
        <f>WORKDAY($J$3,96)</f>
      </c>
      <c r="E41" s="7">
        <v>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Verbale di consegna dei lavori all'impresa</t>
        </is>
      </c>
      <c r="C42" s="5" t="inlineStr">
        <is>
          <t xml:space="preserve">Direzione lavori</t>
        </is>
      </c>
      <c r="D42" s="8">
        <f>WORKDAY($J$3,96)</f>
      </c>
      <c r="E42" s="7">
        <v>1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Visite in cantiere con il verbale</t>
        </is>
      </c>
      <c r="C43" s="5" t="inlineStr">
        <is>
          <t xml:space="preserve">Direzione lavori</t>
        </is>
      </c>
      <c r="D43" s="8">
        <f>WORKDAY($J$3,97)</f>
      </c>
      <c r="E43" s="7">
        <v>72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Demolizioni e rimozioni: controllo di ciò che emerge</t>
        </is>
      </c>
      <c r="C44" s="5" t="inlineStr">
        <is>
          <t xml:space="preserve">Direzione lavori</t>
        </is>
      </c>
      <c r="D44" s="8">
        <f>WORKDAY($J$3,97)</f>
      </c>
      <c r="E44" s="7">
        <v>10</v>
      </c>
      <c r="F44" s="12">
        <f>IF(OR(D44="",E44=""),"",WORKDAY(D44,MAX(E44,1)-1))</f>
      </c>
      <c r="G44" s="7" t="inlineStr">
        <is>
          <t xml:space="preserve">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Opere strutturali: controlli e accettazione dei materiali</t>
        </is>
      </c>
      <c r="C45" s="5" t="inlineStr">
        <is>
          <t xml:space="preserve">Direzione lavori</t>
        </is>
      </c>
      <c r="D45" s="8">
        <f>WORKDAY($J$3,107)</f>
      </c>
      <c r="E45" s="7">
        <v>15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Impianti sottotraccia: verifica prima di chiudere</t>
        </is>
      </c>
      <c r="C46" s="5" t="inlineStr">
        <is>
          <t xml:space="preserve">Direzione lavori</t>
        </is>
      </c>
      <c r="D46" s="8">
        <f>WORKDAY($J$3,122)</f>
      </c>
      <c r="E46" s="7">
        <v>15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Contabilità dei lavori e primo SAL dell'impresa</t>
        </is>
      </c>
      <c r="C47" s="5" t="inlineStr">
        <is>
          <t xml:space="preserve">Direzione lavori</t>
        </is>
      </c>
      <c r="D47" s="8">
        <f>WORKDAY($J$3,122)</f>
      </c>
      <c r="E47" s="7">
        <v>2</v>
      </c>
      <c r="F47" s="12">
        <f>IF(OR(D47="",E47=""),"",WORKDAY(D47,MAX(E47,1)-1))</f>
      </c>
      <c r="G47" s="7" t="inlineStr">
        <is>
          <t xml:space="preserve">40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Massetti, intonaci e pavimenti: controlli</t>
        </is>
      </c>
      <c r="C48" s="5" t="inlineStr">
        <is>
          <t xml:space="preserve">Direzione lavori</t>
        </is>
      </c>
      <c r="D48" s="8">
        <f>WORKDAY($J$3,137)</f>
      </c>
      <c r="E48" s="7">
        <v>20</v>
      </c>
      <c r="F48" s="12">
        <f>IF(OR(D48="",E48=""),"",WORKDAY(D48,MAX(E48,1)-1))</f>
      </c>
      <c r="G48" s="7" t="inlineStr">
        <is>
          <t xml:space="preserve">41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Varianti in corso d'opera: valutazione e ordini scritti</t>
        </is>
      </c>
      <c r="C49" s="5" t="inlineStr">
        <is>
          <t xml:space="preserve">Direzione lavori</t>
        </is>
      </c>
      <c r="D49" s="8">
        <f>WORKDAY($J$3,97)</f>
      </c>
      <c r="E49" s="7">
        <v>62</v>
      </c>
      <c r="F49" s="12">
        <f>IF(OR(D49="",E49=""),"",WORKDAY(D49,MAX(E49,1)-1))</f>
      </c>
      <c r="G49" s="7" t="inlineStr">
        <is>
          <t xml:space="preserve">37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Secondo SAL dell'impresa</t>
        </is>
      </c>
      <c r="C50" s="5" t="inlineStr">
        <is>
          <t xml:space="preserve">Direzione lavori</t>
        </is>
      </c>
      <c r="D50" s="8">
        <f>WORKDAY($J$3,157)</f>
      </c>
      <c r="E50" s="7">
        <v>2</v>
      </c>
      <c r="F50" s="12">
        <f>IF(OR(D50="",E50=""),"",WORKDAY(D50,MAX(E50,1)-1))</f>
      </c>
      <c r="G50" s="7" t="inlineStr">
        <is>
          <t xml:space="preserve">43, 42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Finiture e serramenti: controlli e accettazione</t>
        </is>
      </c>
      <c r="C51" s="5" t="inlineStr">
        <is>
          <t xml:space="preserve">Direzione lavori</t>
        </is>
      </c>
      <c r="D51" s="8">
        <f>WORKDAY($J$3,157)</f>
      </c>
      <c r="E51" s="7">
        <v>12</v>
      </c>
      <c r="F51" s="12">
        <f>IF(OR(D51="",E51=""),"",WORKDAY(D51,MAX(E51,1)-1))</f>
      </c>
      <c r="G51" s="7" t="inlineStr">
        <is>
          <t xml:space="preserve">43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Lavori ultimati</t>
        </is>
      </c>
      <c r="C52" s="5" t="inlineStr">
        <is>
          <t xml:space="preserve">Direzione lavori</t>
        </is>
      </c>
      <c r="D52" s="8">
        <f>WORKDAY($J$3,169)</f>
      </c>
      <c r="E52" s="7">
        <v>0</v>
      </c>
      <c r="F52" s="12">
        <f>IF(OR(D52="",E52=""),"",WORKDAY(D52,MAX(E52,1)-1))</f>
      </c>
      <c r="G52" s="7" t="inlineStr">
        <is>
          <t xml:space="preserve">38, 46, 45, 44</t>
        </is>
      </c>
      <c r="H52" s="7" t="inlineStr">
        <is>
          <t xml:space="preserve">Sì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Verbale di fine lavori e verifica con il committente</t>
        </is>
      </c>
      <c r="C53" s="5" t="inlineStr">
        <is>
          <t xml:space="preserve">Fine lavori e documenti</t>
        </is>
      </c>
      <c r="D53" s="8">
        <f>WORKDAY($J$3,170)</f>
      </c>
      <c r="E53" s="7">
        <v>1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Dichiarazioni di conformità degli impianti</t>
        </is>
      </c>
      <c r="C54" s="5" t="inlineStr">
        <is>
          <t xml:space="preserve">Fine lavori e documenti</t>
        </is>
      </c>
      <c r="D54" s="8">
        <f>WORKDAY($J$3,170)</f>
      </c>
      <c r="E54" s="7">
        <v>2</v>
      </c>
      <c r="F54" s="12">
        <f>IF(OR(D54="",E54=""),"",WORKDAY(D54,MAX(E54,1)-1))</f>
      </c>
      <c r="G54" s="7" t="inlineStr">
        <is>
          <t xml:space="preserve">47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Fine lavori strutturali e collaudo statico, se dovuto</t>
        </is>
      </c>
      <c r="C55" s="5" t="inlineStr">
        <is>
          <t xml:space="preserve">Fine lavori e documenti</t>
        </is>
      </c>
      <c r="D55" s="8">
        <f>WORKDAY($J$3,171)</f>
      </c>
      <c r="E55" s="7">
        <v>5</v>
      </c>
      <c r="F55" s="12">
        <f>IF(OR(D55="",E55=""),"",WORKDAY(D55,MAX(E55,1)-1))</f>
      </c>
      <c r="G55" s="7" t="inlineStr">
        <is>
          <t xml:space="preserve">48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Conto finale dei lavori e svincolo delle ritenute</t>
        </is>
      </c>
      <c r="C56" s="5" t="inlineStr">
        <is>
          <t xml:space="preserve">Fine lavori e documenti</t>
        </is>
      </c>
      <c r="D56" s="8">
        <f>WORKDAY($J$3,171)</f>
      </c>
      <c r="E56" s="7">
        <v>5</v>
      </c>
      <c r="F56" s="12">
        <f>IF(OR(D56="",E56=""),"",WORKDAY(D56,MAX(E56,1)-1))</f>
      </c>
      <c r="G56" s="7" t="inlineStr">
        <is>
          <t xml:space="preserve">48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Aggiornamento catastale</t>
        </is>
      </c>
      <c r="C57" s="5" t="inlineStr">
        <is>
          <t xml:space="preserve">Fine lavori e documenti</t>
        </is>
      </c>
      <c r="D57" s="8">
        <f>WORKDAY($J$3,171)</f>
      </c>
      <c r="E57" s="7">
        <v>5</v>
      </c>
      <c r="F57" s="12">
        <f>IF(OR(D57="",E57=""),"",WORKDAY(D57,MAX(E57,1)-1))</f>
      </c>
      <c r="G57" s="7" t="inlineStr">
        <is>
          <t xml:space="preserve">48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Attestato di prestazione energetica</t>
        </is>
      </c>
      <c r="C58" s="5" t="inlineStr">
        <is>
          <t xml:space="preserve">Fine lavori e documenti</t>
        </is>
      </c>
      <c r="D58" s="8">
        <f>WORKDAY($J$3,172)</f>
      </c>
      <c r="E58" s="7">
        <v>3</v>
      </c>
      <c r="F58" s="12">
        <f>IF(OR(D58="",E58=""),"",WORKDAY(D58,MAX(E58,1)-1))</f>
      </c>
      <c r="G58" s="7" t="inlineStr">
        <is>
          <t xml:space="preserve">49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Comunicazione di fine lavori con il certificato di collaudo finale</t>
        </is>
      </c>
      <c r="C59" s="5" t="inlineStr">
        <is>
          <t xml:space="preserve">Fine lavori e documenti</t>
        </is>
      </c>
      <c r="D59" s="8">
        <f>WORKDAY($J$3,176)</f>
      </c>
      <c r="E59" s="7">
        <v>1</v>
      </c>
      <c r="F59" s="12">
        <f>IF(OR(D59="",E59=""),"",WORKDAY(D59,MAX(E59,1)-1))</f>
      </c>
      <c r="G59" s="7" t="inlineStr">
        <is>
          <t xml:space="preserve">52, 50</t>
        </is>
      </c>
      <c r="H59" s="7" t="inlineStr">
        <is>
          <t xml:space="preserve">No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Segnalazione certificata di agibilità</t>
        </is>
      </c>
      <c r="C60" s="5" t="inlineStr">
        <is>
          <t xml:space="preserve">Fine lavori e documenti</t>
        </is>
      </c>
      <c r="D60" s="8">
        <f>WORKDAY($J$3,177)</f>
      </c>
      <c r="E60" s="7">
        <v>3</v>
      </c>
      <c r="F60" s="12">
        <f>IF(OR(D60="",E60=""),"",WORKDAY(D60,MAX(E60,1)-1))</f>
      </c>
      <c r="G60" s="7" t="inlineStr">
        <is>
          <t xml:space="preserve">54, 53, 50</t>
        </is>
      </c>
      <c r="H60" s="7" t="inlineStr">
        <is>
          <t xml:space="preserve">No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 t="inlineStr">
        <is>
          <t xml:space="preserve">Documenti per le detrazioni fiscali, se il committente ne usufruisce</t>
        </is>
      </c>
      <c r="C61" s="5" t="inlineStr">
        <is>
          <t xml:space="preserve">Fine lavori e documenti</t>
        </is>
      </c>
      <c r="D61" s="8">
        <f>WORKDAY($J$3,180)</f>
      </c>
      <c r="E61" s="7">
        <v>4</v>
      </c>
      <c r="F61" s="12">
        <f>IF(OR(D61="",E61=""),"",WORKDAY(D61,MAX(E61,1)-1))</f>
      </c>
      <c r="G61" s="7" t="inlineStr">
        <is>
          <t xml:space="preserve">51</t>
        </is>
      </c>
      <c r="H61" s="7" t="inlineStr">
        <is>
          <t xml:space="preserve">No</t>
        </is>
      </c>
      <c r="I61" s="9">
        <v>0</v>
      </c>
      <c r="J61" s="8">
        <f>F61</f>
      </c>
      <c r="K61" s="11">
        <f>IF(OR(F61="",J61=""),"",F61-J61)</f>
      </c>
    </row>
    <row r="62">
      <c r="A62" s="11">
        <f>IF(B62="","",ROW()-5)</f>
      </c>
      <c r="B62" s="6" t="inlineStr">
        <is>
          <t xml:space="preserve">Lavori chiusi e documenti consegnati al committente</t>
        </is>
      </c>
      <c r="C62" s="5" t="inlineStr">
        <is>
          <t xml:space="preserve">Fine lavori e documenti</t>
        </is>
      </c>
      <c r="D62" s="8">
        <f>WORKDAY($J$3,184)</f>
      </c>
      <c r="E62" s="7">
        <v>0</v>
      </c>
      <c r="F62" s="12">
        <f>IF(OR(D62="",E62=""),"",WORKDAY(D62,MAX(E62,1)-1))</f>
      </c>
      <c r="G62" s="7" t="inlineStr">
        <is>
          <t xml:space="preserve">55, 56</t>
        </is>
      </c>
      <c r="H62" s="7" t="inlineStr">
        <is>
          <t xml:space="preserve">Sì</t>
        </is>
      </c>
      <c r="I62" s="9">
        <v>0</v>
      </c>
      <c r="J62" s="8">
        <f>F62</f>
      </c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9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</mergeCells>
  <conditionalFormatting sqref="L6:JQ105">
    <cfRule type="expression" dxfId="6" priority="1" stopIfTrue="1">
      <formula>AND($H6="Sì",L$5=$F6)</formula>
    </cfRule>
  </conditionalFormatting>
  <conditionalFormatting sqref="L6:JQ105">
    <cfRule type="expression" dxfId="7" priority="2" stopIfTrue="1">
      <formula>AND(AND($F6&lt;&gt;"",L$5&gt;=$D6,L$5&lt;=$F6),$F6&lt;TODAY(),N($I6)&lt;1)</formula>
    </cfRule>
  </conditionalFormatting>
  <conditionalFormatting sqref="L6:JQ105">
    <cfRule type="expression" dxfId="8" priority="3" stopIfTrue="1">
      <formula>AND(AND($F6&lt;&gt;"",L$5&gt;=$D6,L$5&lt;=$F6),L$5&lt;$D6+($F6-$D6+1)*N($I6))</formula>
    </cfRule>
  </conditionalFormatting>
  <conditionalFormatting sqref="L6:JQ105">
    <cfRule type="expression" dxfId="9" priority="4" stopIfTrue="1">
      <formula>AND($F6&lt;&gt;"",L$5&gt;=$D6,L$5&lt;=$F6)</formula>
    </cfRule>
  </conditionalFormatting>
  <conditionalFormatting sqref="L6:JQ105">
    <cfRule type="expression" dxfId="10" priority="5" stopIfTrue="1">
      <formula>L$5=TODAY()</formula>
    </cfRule>
  </conditionalFormatting>
  <conditionalFormatting sqref="L6:JQ105">
    <cfRule type="expression" dxfId="12" priority="6" stopIfTrue="1">
      <formula>WEEKDAY(L$5,2)&gt;5</formula>
    </cfRule>
  </conditionalFormatting>
  <conditionalFormatting sqref="L5:JQ5">
    <cfRule type="expression" dxfId="11" priority="7" stopIfTrue="1">
      <formula>L5=TODAY()</formula>
    </cfRule>
  </conditionalFormatting>
  <conditionalFormatting sqref="L5:J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Ristrutturazione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Difformità urbanistiche o catastali nello stato di fatto</t>
        </is>
      </c>
      <c r="C6" s="6" t="inlineStr">
        <is>
          <t xml:space="preserve">Il rilievo non corrisponde all'ultimo titolo: prima di progettare serve una sanatoria, con tempi e costi che il committente non aveva messo in conto.</t>
        </is>
      </c>
      <c r="D6" s="5" t="inlineStr">
        <is>
          <t xml:space="preserve">Urbanistica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Accesso agli atti nella prima settimana; verifica della conformità prima delle ipotesi di progetto; la difformità si scrive al committente con le strade per sanarla.</t>
        </is>
      </c>
      <c r="L6" s="6" t="inlineStr">
        <is>
          <t xml:space="preserve">Richiesta di accesso agli atti edilizi; Verifica della conformità urbanistica e catastale</t>
        </is>
      </c>
      <c r="M6" s="5" t="inlineStr">
        <is>
          <t xml:space="preserve">Identificato</t>
        </is>
      </c>
      <c r="N6" s="8">
        <f>WORKDAY(Piano!$J$3,20)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Il costo delle opere supera il budget del committente</t>
        </is>
      </c>
      <c r="C7" s="6" t="inlineStr">
        <is>
          <t xml:space="preserve">Le scelte del progetto e delle finiture portano il computo oltre la cifra detta al sopralluogo.</t>
        </is>
      </c>
      <c r="D7" s="5" t="inlineStr">
        <is>
          <t xml:space="preserve">Costi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Stima parametrica con le ipotesi; abaco delle finiture con i prezzi; un elenco di scelte da cui risparmiare pronto prima del confronto delle offerte.</t>
        </is>
      </c>
      <c r="L7" s="6" t="inlineStr">
        <is>
          <t xml:space="preserve">Due ipotesi distributive con la stima parametrica; Computo metrico estimativo</t>
        </is>
      </c>
      <c r="M7" s="5" t="inlineStr">
        <is>
          <t xml:space="preserve">Identificato</t>
        </is>
      </c>
      <c r="N7" s="8">
        <f>WORKDAY(Piano!$J$3,40)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Varianti richieste in corso d'opera</t>
        </is>
      </c>
      <c r="C8" s="6" t="inlineStr">
        <is>
          <t xml:space="preserve">Il committente cambia finiture o distribuzione a lavori avviati: tempi e costi crescono, e con loro le discussioni con l'impresa.</t>
        </is>
      </c>
      <c r="D8" s="5" t="inlineStr">
        <is>
          <t xml:space="preserve">Ambito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Abaco delle finiture firmato prima dell'affidamento; ogni variante con costo e tempo approvati per iscritto prima di eseguirla.</t>
        </is>
      </c>
      <c r="L8" s="6" t="inlineStr">
        <is>
          <t xml:space="preserve">Abaco delle finiture e scelta dei materiali; Varianti in corso d'opera: valutazione e ordini scritti</t>
        </is>
      </c>
      <c r="M8" s="5" t="inlineStr">
        <is>
          <t xml:space="preserve">Identificato</t>
        </is>
      </c>
      <c r="N8" s="8">
        <f>WORKDAY(Piano!$J$3,108)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Sorprese nelle demolizioni</t>
        </is>
      </c>
      <c r="C9" s="6" t="inlineStr">
        <is>
          <t xml:space="preserve">Strutture degradate, impianti fuori norma, materiali da bonificare: emergono solo quando si apre.</t>
        </is>
      </c>
      <c r="D9" s="5" t="inlineStr">
        <is>
          <t xml:space="preserve">Cantiere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Saggi nei punti critici durante il rilievo; una somma per gli imprevisti nel quadro economico; sopralluogo del direttore dei lavori a ogni demolizione importante.</t>
        </is>
      </c>
      <c r="L9" s="6" t="inlineStr">
        <is>
          <t xml:space="preserve">Rilievo geometrico e fotografico; Demolizioni e rimozioni: controllo di ciò che emerge</t>
        </is>
      </c>
      <c r="M9" s="5" t="inlineStr">
        <is>
          <t xml:space="preserve">Identificato</t>
        </is>
      </c>
      <c r="N9" s="8">
        <f>WORKDAY(Piano!$J$3,103)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Ritardi dell'impresa</t>
        </is>
      </c>
      <c r="C10" s="6" t="inlineStr">
        <is>
          <t xml:space="preserve">Squadre spostate su altri cantieri e lavorazioni sovrapposte allungano i tempi del contratto.</t>
        </is>
      </c>
      <c r="D10" s="5" t="inlineStr">
        <is>
          <t xml:space="preserve">Impresa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Cronoprogramma e penali nel contratto; avanzamento confrontato in ogni verbale di visita; SAL legati alle lavorazioni finite.</t>
        </is>
      </c>
      <c r="L10" s="6" t="inlineStr">
        <is>
          <t xml:space="preserve">Contratto d'appalto con cronoprogramma e penali; Visite in cantiere con il verbale</t>
        </is>
      </c>
      <c r="M10" s="5" t="inlineStr">
        <is>
          <t xml:space="preserve">Identificato</t>
        </is>
      </c>
      <c r="N10" s="8">
        <f>WORKDAY(Piano!$J$3,128)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Comune chiede integrazioni</t>
        </is>
      </c>
      <c r="C11" s="6" t="inlineStr">
        <is>
          <t xml:space="preserve">La richiesta di integrazioni sospende i termini del titolo e sposta l'inizio dei lavori, con l'impresa già scelta.</t>
        </is>
      </c>
      <c r="D11" s="5" t="inlineStr">
        <is>
          <t xml:space="preserve">Comune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Pratica completa al primo invio con la lista di controllo; colloquio con il tecnico istruttore sui punti dubbi prima di presentarla.</t>
        </is>
      </c>
      <c r="L11" s="6" t="inlineStr">
        <is>
          <t xml:space="preserve">Pratica edilizia con asseverazione e allegati; Termine dei controlli del Comune</t>
        </is>
      </c>
      <c r="M11" s="5" t="inlineStr">
        <is>
          <t xml:space="preserve">Identificato</t>
        </is>
      </c>
      <c r="N11" s="8">
        <f>WORKDAY(Piano!$J$3,60)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Un incidente in cantiere</t>
        </is>
      </c>
      <c r="C12" s="6" t="inlineStr">
        <is>
          <t xml:space="preserve">Lavori in quota, demolizioni e impianti sono le lavorazioni più a rischio: un incidente ferma il cantiere e coinvolge committente e tecnici.</t>
        </is>
      </c>
      <c r="D12" s="5" t="inlineStr">
        <is>
          <t xml:space="preserve">Sicurezza</t>
        </is>
      </c>
      <c r="E12" s="5"/>
      <c r="F12" s="7">
        <v>2</v>
      </c>
      <c r="G12" s="7">
        <v>5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Coordinatore nominato e piano di sicurezza prima dell'inizio; verifica dell'idoneità dell'impresa e del suo piano operativo; la sicurezza in ogni verbale di visita.</t>
        </is>
      </c>
      <c r="L12" s="6" t="inlineStr">
        <is>
          <t xml:space="preserve">Piano di sicurezza e coordinamento, se ci saranno più imprese; Verbale di consegna dei lavori all'impresa</t>
        </is>
      </c>
      <c r="M12" s="5" t="inlineStr">
        <is>
          <t xml:space="preserve">Identificato</t>
        </is>
      </c>
      <c r="N12" s="8">
        <f>WORKDAY(Piano!$J$3,96)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Ristrutturazione con direzione lavori: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 rilievo all'agibilità: stato di fatto, progetto, titolo edilizio, computo e scelta dell'impresa, direzione lavori con SAL, fine lavori e catasto.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HYPERLINK("https://keenhour.com/modelli/ristrutturazione-edilizia","Il modello «Ristrutturazione con direzione lavori» nella galleria")</f>
      </c>
    </row>
    <row r="20">
      <c r="B20" s="29">
        <f>HYPERLINK("https://keenhour.com/modelli/ristrutturazione-edilizia/usa","Usa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Ristrutturazione con direzione lavori</dc:title>
  <dc:creator>KeenHour</dc:creator>
  <dc:language>it-IT</dc:language>
</cp:coreProperties>
</file>