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</cols>
  <sheetData>
    <row r="1" ht="34" customHeight="1"/>
    <row r="2" ht="28" customHeight="1">
      <c r="A2" s="1" t="inlineStr">
        <is>
          <t xml:space="preserve">Sviluppo di un nuovo prodotto con stage-gate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Nuovo prodotto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</row>
    <row r="6">
      <c r="A6" s="11">
        <f>IF(B6="","",ROW()-5)</f>
      </c>
      <c r="B6" s="6" t="inlineStr">
        <is>
          <t xml:space="preserve">Gate 0: idea ammessa al percorso di sviluppo</t>
        </is>
      </c>
      <c r="C6" s="5" t="inlineStr">
        <is>
          <t xml:space="preserve">Idea e fattibilità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Scheda dell'idea e bisogno del cliente</t>
        </is>
      </c>
      <c r="C7" s="5" t="inlineStr">
        <is>
          <t xml:space="preserve">Idea e fattibilità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del mercato e dei prodotti concorrenti</t>
        </is>
      </c>
      <c r="C8" s="5" t="inlineStr">
        <is>
          <t xml:space="preserve">Idea e fattibilità</t>
        </is>
      </c>
      <c r="D8" s="8">
        <f>WORKDAY($J$3,1)</f>
      </c>
      <c r="E8" s="7">
        <v>8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Interviste a clienti e rete commerciale</t>
        </is>
      </c>
      <c r="C9" s="5" t="inlineStr">
        <is>
          <t xml:space="preserve">Idea e fattibilità</t>
        </is>
      </c>
      <c r="D9" s="8">
        <f>WORKDAY($J$3,1)</f>
      </c>
      <c r="E9" s="7">
        <v>10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Fattibilità tecnica e tecnologie da acquisire</t>
        </is>
      </c>
      <c r="C10" s="5" t="inlineStr">
        <is>
          <t xml:space="preserve">Idea e fattibilità</t>
        </is>
      </c>
      <c r="D10" s="8">
        <f>WORKDAY($J$3,4)</f>
      </c>
      <c r="E10" s="7">
        <v>9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Norme, direttive e brevetti applicabili</t>
        </is>
      </c>
      <c r="C11" s="5" t="inlineStr">
        <is>
          <t xml:space="preserve">Idea e fattibilità</t>
        </is>
      </c>
      <c r="D11" s="8">
        <f>WORKDAY($J$3,4)</f>
      </c>
      <c r="E11" s="7">
        <v>7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Costo obiettivo e prima stima degli investimenti</t>
        </is>
      </c>
      <c r="C12" s="5" t="inlineStr">
        <is>
          <t xml:space="preserve">Idea e fattibilità</t>
        </is>
      </c>
      <c r="D12" s="8">
        <f>WORKDAY($J$3,13)</f>
      </c>
      <c r="E12" s="7">
        <v>2</v>
      </c>
      <c r="F12" s="12">
        <f>IF(OR(D12="",E12=""),"",WORKDAY(D12,MAX(E12,1)-1))</f>
      </c>
      <c r="G12" s="7" t="inlineStr">
        <is>
          <t xml:space="preserve">3, 5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Gate 1: fattibilità approvata</t>
        </is>
      </c>
      <c r="C13" s="5" t="inlineStr">
        <is>
          <t xml:space="preserve">Idea e fattibilità</t>
        </is>
      </c>
      <c r="D13" s="8">
        <f>WORKDAY($J$3,15)</f>
      </c>
      <c r="E13" s="7">
        <v>0</v>
      </c>
      <c r="F13" s="12">
        <f>IF(OR(D13="",E13=""),"",WORKDAY(D13,MAX(E13,1)-1))</f>
      </c>
      <c r="G13" s="7" t="inlineStr">
        <is>
          <t xml:space="preserve">7, 6, 4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Specifica di prodotto: requisiti funzionali e prestazionali</t>
        </is>
      </c>
      <c r="C14" s="5" t="inlineStr">
        <is>
          <t xml:space="preserve">Specifica e business case</t>
        </is>
      </c>
      <c r="D14" s="8">
        <f>WORKDAY($J$3,16)</f>
      </c>
      <c r="E14" s="7">
        <v>8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Requisiti normativi e piano di marcatura CE</t>
        </is>
      </c>
      <c r="C15" s="5" t="inlineStr">
        <is>
          <t xml:space="preserve">Specifica e business case</t>
        </is>
      </c>
      <c r="D15" s="8">
        <f>WORKDAY($J$3,16)</f>
      </c>
      <c r="E15" s="7">
        <v>5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Concept alternativi e scelta con la matrice di valutazione</t>
        </is>
      </c>
      <c r="C16" s="5" t="inlineStr">
        <is>
          <t xml:space="preserve">Specifica e business case</t>
        </is>
      </c>
      <c r="D16" s="8">
        <f>WORKDAY($J$3,24)</f>
      </c>
      <c r="E16" s="7">
        <v>7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Business case: volumi, prezzo, margine e rientro dell'investimento</t>
        </is>
      </c>
      <c r="C17" s="5" t="inlineStr">
        <is>
          <t xml:space="preserve">Specifica e business case</t>
        </is>
      </c>
      <c r="D17" s="8">
        <f>WORKDAY($J$3,24)</f>
      </c>
      <c r="E17" s="7">
        <v>8</v>
      </c>
      <c r="F17" s="12">
        <f>IF(OR(D17="",E17=""),"",WORKDAY(D17,MAX(E17,1)-1))</f>
      </c>
      <c r="G17" s="7" t="inlineStr">
        <is>
          <t xml:space="preserve">9, 10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Piano di progetto, squadra e budget delle ore</t>
        </is>
      </c>
      <c r="C18" s="5" t="inlineStr">
        <is>
          <t xml:space="preserve">Specifica e business case</t>
        </is>
      </c>
      <c r="D18" s="8">
        <f>WORKDAY($J$3,31)</f>
      </c>
      <c r="E18" s="7">
        <v>3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Gate 2: avvio dello sviluppo approvato</t>
        </is>
      </c>
      <c r="C19" s="5" t="inlineStr">
        <is>
          <t xml:space="preserve">Specifica e business case</t>
        </is>
      </c>
      <c r="D19" s="8">
        <f>WORKDAY($J$3,34)</f>
      </c>
      <c r="E19" s="7">
        <v>0</v>
      </c>
      <c r="F19" s="12">
        <f>IF(OR(D19="",E19=""),"",WORKDAY(D19,MAX(E19,1)-1))</f>
      </c>
      <c r="G19" s="7" t="inlineStr">
        <is>
          <t xml:space="preserve">12, 13</t>
        </is>
      </c>
      <c r="H19" s="7" t="inlineStr">
        <is>
          <t xml:space="preserve">Sì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Progettazione di dettaglio</t>
        </is>
      </c>
      <c r="C20" s="5" t="inlineStr">
        <is>
          <t xml:space="preserve">Progettazione</t>
        </is>
      </c>
      <c r="D20" s="8">
        <f>WORKDAY($J$3,35)</f>
      </c>
      <c r="E20" s="7">
        <v>26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Architettura del prodotto e sottogruppi</t>
        </is>
      </c>
      <c r="C21" s="5" t="inlineStr">
        <is>
          <t xml:space="preserve">Progettazione</t>
        </is>
      </c>
      <c r="D21" s="8">
        <f>WORKDAY($J$3,35)</f>
      </c>
      <c r="E21" s="7">
        <v>6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Modelli 3D dei componenti e degli assiemi</t>
        </is>
      </c>
      <c r="C22" s="5" t="inlineStr">
        <is>
          <t xml:space="preserve">Progettazione</t>
        </is>
      </c>
      <c r="D22" s="8">
        <f>WORKDAY($J$3,38)</f>
      </c>
      <c r="E22" s="7">
        <v>15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Disegni 2D con tolleranze e caratteristiche speciali</t>
        </is>
      </c>
      <c r="C23" s="5" t="inlineStr">
        <is>
          <t xml:space="preserve">Progettazione</t>
        </is>
      </c>
      <c r="D23" s="8">
        <f>WORKDAY($J$3,48)</f>
      </c>
      <c r="E23" s="7">
        <v>11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Distinta base del prototipo</t>
        </is>
      </c>
      <c r="C24" s="5" t="inlineStr">
        <is>
          <t xml:space="preserve">Progettazione</t>
        </is>
      </c>
      <c r="D24" s="8">
        <f>WORKDAY($J$3,53)</f>
      </c>
      <c r="E24" s="7">
        <v>8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DFMEA: analisi dei modi di guasto del progetto</t>
        </is>
      </c>
      <c r="C25" s="5" t="inlineStr">
        <is>
          <t xml:space="preserve">Progettazione</t>
        </is>
      </c>
      <c r="D25" s="8">
        <f>WORKDAY($J$3,41)</f>
      </c>
      <c r="E25" s="7">
        <v>15</v>
      </c>
      <c r="F25" s="12">
        <f>IF(OR(D25="",E25=""),"",WORKDAY(D25,MAX(E25,1)-1))</f>
      </c>
      <c r="G25" s="7" t="inlineStr">
        <is>
          <t xml:space="preserve">14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Calcoli e simulazioni: strutturali, termiche, fluidodinamiche</t>
        </is>
      </c>
      <c r="C26" s="5" t="inlineStr">
        <is>
          <t xml:space="preserve">Progettazione</t>
        </is>
      </c>
      <c r="D26" s="8">
        <f>WORKDAY($J$3,41)</f>
      </c>
      <c r="E26" s="7">
        <v>12</v>
      </c>
      <c r="F26" s="12">
        <f>IF(OR(D26="",E26=""),"",WORKDAY(D26,MAX(E26,1)-1))</f>
      </c>
      <c r="G26" s="7" t="inlineStr">
        <is>
          <t xml:space="preserve">14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Coinvolgimento dei fornitori dei componenti critici</t>
        </is>
      </c>
      <c r="C27" s="5" t="inlineStr">
        <is>
          <t xml:space="preserve">Progettazione</t>
        </is>
      </c>
      <c r="D27" s="8">
        <f>WORKDAY($J$3,41)</f>
      </c>
      <c r="E27" s="7">
        <v>15</v>
      </c>
      <c r="F27" s="12">
        <f>IF(OR(D27="",E27=""),"",WORKDAY(D27,MAX(E27,1)-1))</f>
      </c>
      <c r="G27" s="7" t="inlineStr">
        <is>
          <t xml:space="preserve">14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Revisione di producibilità e montabilità (DFM e DFA)</t>
        </is>
      </c>
      <c r="C28" s="5" t="inlineStr">
        <is>
          <t xml:space="preserve">Progettazione</t>
        </is>
      </c>
      <c r="D28" s="8">
        <f>WORKDAY($J$3,61)</f>
      </c>
      <c r="E28" s="7">
        <v>3</v>
      </c>
      <c r="F28" s="12">
        <f>IF(OR(D28="",E28=""),"",WORKDAY(D28,MAX(E28,1)-1))</f>
      </c>
      <c r="G28" s="7" t="inlineStr">
        <is>
          <t xml:space="preserve">15, 20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Riesame del progetto con produzione, qualità e acquisti</t>
        </is>
      </c>
      <c r="C29" s="5" t="inlineStr">
        <is>
          <t xml:space="preserve">Progettazione</t>
        </is>
      </c>
      <c r="D29" s="8">
        <f>WORKDAY($J$3,64)</f>
      </c>
      <c r="E29" s="7">
        <v>1</v>
      </c>
      <c r="F29" s="12">
        <f>IF(OR(D29="",E29=""),"",WORKDAY(D29,MAX(E29,1)-1))</f>
      </c>
      <c r="G29" s="7" t="inlineStr">
        <is>
          <t xml:space="preserve">23, 21, 22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Ordini dei componenti e delle lavorazioni per i prototipi</t>
        </is>
      </c>
      <c r="C30" s="5" t="inlineStr">
        <is>
          <t xml:space="preserve">Prototipi</t>
        </is>
      </c>
      <c r="D30" s="8">
        <f>WORKDAY($J$3,65)</f>
      </c>
      <c r="E30" s="7">
        <v>3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Consegna dei componenti prototipali dai fornitori</t>
        </is>
      </c>
      <c r="C31" s="5" t="inlineStr">
        <is>
          <t xml:space="preserve">Prototipi</t>
        </is>
      </c>
      <c r="D31" s="8">
        <f>WORKDAY($J$3,68)</f>
      </c>
      <c r="E31" s="7">
        <v>20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Parti in stampa 3D e lavorazioni in officina interna</t>
        </is>
      </c>
      <c r="C32" s="5" t="inlineStr">
        <is>
          <t xml:space="preserve">Prototipi</t>
        </is>
      </c>
      <c r="D32" s="8">
        <f>WORKDAY($J$3,68)</f>
      </c>
      <c r="E32" s="7">
        <v>8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Montaggio dei prototipi e prime accensioni</t>
        </is>
      </c>
      <c r="C33" s="5" t="inlineStr">
        <is>
          <t xml:space="preserve">Prototipi</t>
        </is>
      </c>
      <c r="D33" s="8">
        <f>WORKDAY($J$3,88)</f>
      </c>
      <c r="E33" s="7">
        <v>5</v>
      </c>
      <c r="F33" s="12">
        <f>IF(OR(D33="",E33=""),"",WORKDAY(D33,MAX(E33,1)-1))</f>
      </c>
      <c r="G33" s="7" t="inlineStr">
        <is>
          <t xml:space="preserve">26, 27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Prove funzionali sui prototipi</t>
        </is>
      </c>
      <c r="C34" s="5" t="inlineStr">
        <is>
          <t xml:space="preserve">Prototipi</t>
        </is>
      </c>
      <c r="D34" s="8">
        <f>WORKDAY($J$3,93)</f>
      </c>
      <c r="E34" s="7">
        <v>8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Modifiche di progetto dalle prove dei prototipi</t>
        </is>
      </c>
      <c r="C35" s="5" t="inlineStr">
        <is>
          <t xml:space="preserve">Prototipi</t>
        </is>
      </c>
      <c r="D35" s="8">
        <f>WORKDAY($J$3,101)</f>
      </c>
      <c r="E35" s="7">
        <v>7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Gate 3: progetto congelato, via alle prove di validazione</t>
        </is>
      </c>
      <c r="C36" s="5" t="inlineStr">
        <is>
          <t xml:space="preserve">Prototipi</t>
        </is>
      </c>
      <c r="D36" s="8">
        <f>WORKDAY($J$3,108)</f>
      </c>
      <c r="E36" s="7">
        <v>0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Sì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Piano delle prove di validazione e criteri di accettazione</t>
        </is>
      </c>
      <c r="C37" s="5" t="inlineStr">
        <is>
          <t xml:space="preserve">Validazione e marcatura CE</t>
        </is>
      </c>
      <c r="D37" s="8">
        <f>WORKDAY($J$3,101)</f>
      </c>
      <c r="E37" s="7">
        <v>4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Campioni di validazione da attrezzature prototipali</t>
        </is>
      </c>
      <c r="C38" s="5" t="inlineStr">
        <is>
          <t xml:space="preserve">Validazione e marcatura CE</t>
        </is>
      </c>
      <c r="D38" s="8">
        <f>WORKDAY($J$3,109)</f>
      </c>
      <c r="E38" s="7">
        <v>10</v>
      </c>
      <c r="F38" s="12">
        <f>IF(OR(D38="",E38=""),"",WORKDAY(D38,MAX(E38,1)-1))</f>
      </c>
      <c r="G38" s="7" t="inlineStr">
        <is>
          <t xml:space="preserve">31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Prove di durata e affidabilità</t>
        </is>
      </c>
      <c r="C39" s="5" t="inlineStr">
        <is>
          <t xml:space="preserve">Validazione e marcatura CE</t>
        </is>
      </c>
      <c r="D39" s="8">
        <f>WORKDAY($J$3,119)</f>
      </c>
      <c r="E39" s="7">
        <v>20</v>
      </c>
      <c r="F39" s="12">
        <f>IF(OR(D39="",E39=""),"",WORKDAY(D39,MAX(E39,1)-1))</f>
      </c>
      <c r="G39" s="7" t="inlineStr">
        <is>
          <t xml:space="preserve">33, 32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Prove ambientali: temperatura, umidità, vibrazioni</t>
        </is>
      </c>
      <c r="C40" s="5" t="inlineStr">
        <is>
          <t xml:space="preserve">Validazione e marcatura CE</t>
        </is>
      </c>
      <c r="D40" s="8">
        <f>WORKDAY($J$3,119)</f>
      </c>
      <c r="E40" s="7">
        <v>10</v>
      </c>
      <c r="F40" s="12">
        <f>IF(OR(D40="",E40=""),"",WORKDAY(D40,MAX(E40,1)-1))</f>
      </c>
      <c r="G40" s="7" t="inlineStr">
        <is>
          <t xml:space="preserve">33, 32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Prove di sicurezza e compatibilità elettromagnetica in laboratorio accreditato</t>
        </is>
      </c>
      <c r="C41" s="5" t="inlineStr">
        <is>
          <t xml:space="preserve">Validazione e marcatura CE</t>
        </is>
      </c>
      <c r="D41" s="8">
        <f>WORKDAY($J$3,119)</f>
      </c>
      <c r="E41" s="7">
        <v>15</v>
      </c>
      <c r="F41" s="12">
        <f>IF(OR(D41="",E41=""),"",WORKDAY(D41,MAX(E41,1)-1))</f>
      </c>
      <c r="G41" s="7" t="inlineStr">
        <is>
          <t xml:space="preserve">33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Fascicolo tecnico e valutazione dei rischi per la marcatura CE</t>
        </is>
      </c>
      <c r="C42" s="5" t="inlineStr">
        <is>
          <t xml:space="preserve">Validazione e marcatura CE</t>
        </is>
      </c>
      <c r="D42" s="8">
        <f>WORKDAY($J$3,109)</f>
      </c>
      <c r="E42" s="7">
        <v>27</v>
      </c>
      <c r="F42" s="12">
        <f>IF(OR(D42="",E42=""),"",WORKDAY(D42,MAX(E42,1)-1))</f>
      </c>
      <c r="G42" s="7" t="inlineStr">
        <is>
          <t xml:space="preserve">31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Manuale d'uso e manutenzione, targa e avvertenze</t>
        </is>
      </c>
      <c r="C43" s="5" t="inlineStr">
        <is>
          <t xml:space="preserve">Validazione e marcatura CE</t>
        </is>
      </c>
      <c r="D43" s="8">
        <f>WORKDAY($J$3,120)</f>
      </c>
      <c r="E43" s="7">
        <v>13</v>
      </c>
      <c r="F43" s="12">
        <f>IF(OR(D43="",E43=""),"",WORKDAY(D43,MAX(E43,1)-1))</f>
      </c>
      <c r="G43" s="7" t="inlineStr">
        <is>
          <t xml:space="preserve">31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Rapporto finale delle prove di validazione</t>
        </is>
      </c>
      <c r="C44" s="5" t="inlineStr">
        <is>
          <t xml:space="preserve">Validazione e marcatura CE</t>
        </is>
      </c>
      <c r="D44" s="8">
        <f>WORKDAY($J$3,139)</f>
      </c>
      <c r="E44" s="7">
        <v>2</v>
      </c>
      <c r="F44" s="12">
        <f>IF(OR(D44="",E44=""),"",WORKDAY(D44,MAX(E44,1)-1))</f>
      </c>
      <c r="G44" s="7" t="inlineStr">
        <is>
          <t xml:space="preserve">34, 35, 36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Dichiarazione di conformità UE firmata</t>
        </is>
      </c>
      <c r="C45" s="5" t="inlineStr">
        <is>
          <t xml:space="preserve">Validazione e marcatura CE</t>
        </is>
      </c>
      <c r="D45" s="8">
        <f>WORKDAY($J$3,141)</f>
      </c>
      <c r="E45" s="7">
        <v>0</v>
      </c>
      <c r="F45" s="12">
        <f>IF(OR(D45="",E45=""),"",WORKDAY(D45,MAX(E45,1)-1))</f>
      </c>
      <c r="G45" s="7" t="inlineStr">
        <is>
          <t xml:space="preserve">39, 37, 38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Costo industriale aggiornato e prezzo di listino</t>
        </is>
      </c>
      <c r="C46" s="5" t="inlineStr">
        <is>
          <t xml:space="preserve">Lancio</t>
        </is>
      </c>
      <c r="D46" s="8">
        <f>WORKDAY($J$3,141)</f>
      </c>
      <c r="E46" s="7">
        <v>5</v>
      </c>
      <c r="F46" s="12">
        <f>IF(OR(D46="",E46=""),"",WORKDAY(D46,MAX(E46,1)-1))</f>
      </c>
      <c r="G46" s="7" t="inlineStr">
        <is>
          <t xml:space="preserve">39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Passaggio all'industrializzazione: disegni rilasciati e distinta nel gestionale</t>
        </is>
      </c>
      <c r="C47" s="5" t="inlineStr">
        <is>
          <t xml:space="preserve">Lancio</t>
        </is>
      </c>
      <c r="D47" s="8">
        <f>WORKDAY($J$3,141)</f>
      </c>
      <c r="E47" s="7">
        <v>5</v>
      </c>
      <c r="F47" s="12">
        <f>IF(OR(D47="",E47=""),"",WORKDAY(D47,MAX(E47,1)-1))</f>
      </c>
      <c r="G47" s="7" t="inlineStr">
        <is>
          <t xml:space="preserve">39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Piano di lancio con commerciale e marketing</t>
        </is>
      </c>
      <c r="C48" s="5" t="inlineStr">
        <is>
          <t xml:space="preserve">Lancio</t>
        </is>
      </c>
      <c r="D48" s="8">
        <f>WORKDAY($J$3,141)</f>
      </c>
      <c r="E48" s="7">
        <v>10</v>
      </c>
      <c r="F48" s="12">
        <f>IF(OR(D48="",E48=""),"",WORKDAY(D48,MAX(E48,1)-1))</f>
      </c>
      <c r="G48" s="7" t="inlineStr">
        <is>
          <t xml:space="preserve">39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Gate 4: via al lancio</t>
        </is>
      </c>
      <c r="C49" s="5" t="inlineStr">
        <is>
          <t xml:space="preserve">Lancio</t>
        </is>
      </c>
      <c r="D49" s="8">
        <f>WORKDAY($J$3,146)</f>
      </c>
      <c r="E49" s="7">
        <v>0</v>
      </c>
      <c r="F49" s="12">
        <f>IF(OR(D49="",E49=""),"",WORKDAY(D49,MAX(E49,1)-1))</f>
      </c>
      <c r="G49" s="7" t="inlineStr">
        <is>
          <t xml:space="preserve">41, 42, 40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Formazione della rete di vendita e dell'assistenza tecnica</t>
        </is>
      </c>
      <c r="C50" s="5" t="inlineStr">
        <is>
          <t xml:space="preserve">Lancio</t>
        </is>
      </c>
      <c r="D50" s="8">
        <f>WORKDAY($J$3,151)</f>
      </c>
      <c r="E50" s="7">
        <v>5</v>
      </c>
      <c r="F50" s="12">
        <f>IF(OR(D50="",E50=""),"",WORKDAY(D50,MAX(E50,1)-1))</f>
      </c>
      <c r="G50" s="7" t="inlineStr">
        <is>
          <t xml:space="preserve">43, 44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Raccolta di vendite, reclami e resi dei primi mesi</t>
        </is>
      </c>
      <c r="C51" s="5" t="inlineStr">
        <is>
          <t xml:space="preserve">Lancio</t>
        </is>
      </c>
      <c r="D51" s="8">
        <f>WORKDAY($J$3,156)</f>
      </c>
      <c r="E51" s="7">
        <v>20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Revisione post-lancio: obiettivi, costi e lezioni apprese</t>
        </is>
      </c>
      <c r="C52" s="5" t="inlineStr">
        <is>
          <t xml:space="preserve">Lancio</t>
        </is>
      </c>
      <c r="D52" s="8">
        <f>WORKDAY($J$3,176)</f>
      </c>
      <c r="E52" s="7">
        <v>2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Progetto di sviluppo chiuso</t>
        </is>
      </c>
      <c r="C53" s="5" t="inlineStr">
        <is>
          <t xml:space="preserve">Lancio</t>
        </is>
      </c>
      <c r="D53" s="8">
        <f>WORKDAY($J$3,177)</f>
      </c>
      <c r="E53" s="7">
        <v>0</v>
      </c>
      <c r="F53" s="12">
        <f>IF(OR(D53="",E53=""),"",WORKDAY(D53,MAX(E53,1)-1))</f>
      </c>
      <c r="G53" s="7" t="inlineStr">
        <is>
          <t xml:space="preserve">47</t>
        </is>
      </c>
      <c r="H53" s="7" t="inlineStr">
        <is>
          <t xml:space="preserve">Sì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8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</mergeCells>
  <conditionalFormatting sqref="L6:JJ105">
    <cfRule type="expression" dxfId="6" priority="1" stopIfTrue="1">
      <formula>AND($H6="Sì",L$5=$F6)</formula>
    </cfRule>
  </conditionalFormatting>
  <conditionalFormatting sqref="L6:JJ105">
    <cfRule type="expression" dxfId="7" priority="2" stopIfTrue="1">
      <formula>AND(AND($F6&lt;&gt;"",L$5&gt;=$D6,L$5&lt;=$F6),$F6&lt;TODAY(),N($I6)&lt;1)</formula>
    </cfRule>
  </conditionalFormatting>
  <conditionalFormatting sqref="L6:JJ105">
    <cfRule type="expression" dxfId="8" priority="3" stopIfTrue="1">
      <formula>AND(AND($F6&lt;&gt;"",L$5&gt;=$D6,L$5&lt;=$F6),L$5&lt;$D6+($F6-$D6+1)*N($I6))</formula>
    </cfRule>
  </conditionalFormatting>
  <conditionalFormatting sqref="L6:JJ105">
    <cfRule type="expression" dxfId="9" priority="4" stopIfTrue="1">
      <formula>AND($F6&lt;&gt;"",L$5&gt;=$D6,L$5&lt;=$F6)</formula>
    </cfRule>
  </conditionalFormatting>
  <conditionalFormatting sqref="L6:JJ105">
    <cfRule type="expression" dxfId="10" priority="5" stopIfTrue="1">
      <formula>L$5=TODAY()</formula>
    </cfRule>
  </conditionalFormatting>
  <conditionalFormatting sqref="L6:JJ105">
    <cfRule type="expression" dxfId="12" priority="6" stopIfTrue="1">
      <formula>WEEKDAY(L$5,2)&gt;5</formula>
    </cfRule>
  </conditionalFormatting>
  <conditionalFormatting sqref="L5:JJ5">
    <cfRule type="expression" dxfId="11" priority="7" stopIfTrue="1">
      <formula>L5=TODAY()</formula>
    </cfRule>
  </conditionalFormatting>
  <conditionalFormatting sqref="L5:JJ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Nuovo prodotto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Requisiti che cambiano a progetto avviato</t>
        </is>
      </c>
      <c r="C6" s="6" t="inlineStr">
        <is>
          <t xml:space="preserve">Il commerciale porta nuove richieste dopo il gate 2: si riprogetta, i prototipi arrivano tardi e il lancio slitta.</t>
        </is>
      </c>
      <c r="D6" s="5" t="inlineStr">
        <is>
          <t xml:space="preserve">Specifica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Specifica firmata al gate 2; dopo il gate 3 ogni modifica passa dalla richiesta di modifica tecnica con costo e ritardo dichiarati.</t>
        </is>
      </c>
      <c r="L6" s="6" t="inlineStr">
        <is>
          <t xml:space="preserve">Specifica di prodotto: requisiti funzionali e prestazionali; Modifiche di progetto dalle prove dei prototipi</t>
        </is>
      </c>
      <c r="M6" s="5" t="inlineStr">
        <is>
          <t xml:space="preserve">Identificato</t>
        </is>
      </c>
      <c r="N6" s="8">
        <f>WORKDAY(Piano!$J$3,34)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Componenti prototipali consegnati in ritardo</t>
        </is>
      </c>
      <c r="C7" s="6" t="inlineStr">
        <is>
          <t xml:space="preserve">Lavorazioni e componenti a disegno arrivano dopo la data promessa: montaggio e prove scivolano a catena.</t>
        </is>
      </c>
      <c r="D7" s="5" t="inlineStr">
        <is>
          <t xml:space="preserve">Fornitori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Fornitori coinvolti già in progettazione; date confermate per iscritto e sollecito a metà dell'attesa; parti interne in stampa 3D dove si può.</t>
        </is>
      </c>
      <c r="L7" s="6" t="inlineStr">
        <is>
          <t xml:space="preserve">Consegna dei componenti prototipali dai fornitori; Coinvolgimento dei fornitori dei componenti critici</t>
        </is>
      </c>
      <c r="M7" s="5" t="inlineStr">
        <is>
          <t xml:space="preserve">Identificato</t>
        </is>
      </c>
      <c r="N7" s="8">
        <f>WORKDAY(Piano!$J$3,75)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Prove di laboratorio non superate</t>
        </is>
      </c>
      <c r="C8" s="6" t="inlineStr">
        <is>
          <t xml:space="preserve">Il prodotto non passa le prove di sicurezza o di compatibilità elettromagnetica: modifiche, nuovi campioni e un nuovo slot di laboratorio.</t>
        </is>
      </c>
      <c r="D8" s="5" t="inlineStr">
        <is>
          <t xml:space="preserve">Validazione</t>
        </is>
      </c>
      <c r="E8" s="5"/>
      <c r="F8" s="7">
        <v>3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Prove di pre-conformità interne sui prototipi; norme armonizzate lette in progettazione; slot di laboratorio prenotato con una seconda data di riserva.</t>
        </is>
      </c>
      <c r="L8" s="6" t="inlineStr">
        <is>
          <t xml:space="preserve">Prove di sicurezza e compatibilità elettromagnetica in laboratorio accreditato; Prove funzionali sui prototipi</t>
        </is>
      </c>
      <c r="M8" s="5" t="inlineStr">
        <is>
          <t xml:space="preserve">Identificato</t>
        </is>
      </c>
      <c r="N8" s="8">
        <f>WORKDAY(Piano!$J$3,110)</f>
      </c>
      <c r="O8" s="11">
        <f>IF(AND(B8&lt;&gt;"",ISNUMBER(N8),M8&lt;&gt;"Chiuso",M8&lt;&gt;"Occorso",N8&lt;TODAY()),"Scaduta","")</f>
      </c>
    </row>
    <row r="9" ht="90" customHeight="1">
      <c r="A9" s="13">
        <f>IF(B9="","","R-"&amp;(ROW()-5))</f>
      </c>
      <c r="B9" s="6" t="inlineStr">
        <is>
          <t xml:space="preserve">Costo industriale sopra l'obiettivo</t>
        </is>
      </c>
      <c r="C9" s="6" t="inlineStr">
        <is>
          <t xml:space="preserve">Al consuntivo dei prototipi il costo supera quello che il prezzo consente: il margine del business case non regge.</t>
        </is>
      </c>
      <c r="D9" s="5" t="inlineStr">
        <is>
          <t xml:space="preserve">Economico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Costo stimato a ogni gate sulla distinta aggiornata; revisione di producibilità prima del riesame; il comitato decide se proseguire con un margine ridotto.</t>
        </is>
      </c>
      <c r="L9" s="6" t="inlineStr">
        <is>
          <t xml:space="preserve">Costo obiettivo e prima stima degli investimenti; Revisione di producibilità e montabilità (DFM e DFA); Costo industriale aggiornato e prezzo di listino</t>
        </is>
      </c>
      <c r="M9" s="5" t="inlineStr">
        <is>
          <t xml:space="preserve">Identificato</t>
        </is>
      </c>
      <c r="N9" s="8">
        <f>WORKDAY(Piano!$J$3,64)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Ufficio tecnico diviso fra sviluppo e urgenze di produzione</t>
        </is>
      </c>
      <c r="C10" s="6" t="inlineStr">
        <is>
          <t xml:space="preserve">I progettisti vengono chiamati sui problemi delle linee: le ore del piano non ci sono e la progettazione si allunga.</t>
        </is>
      </c>
      <c r="D10" s="5" t="inlineStr">
        <is>
          <t xml:space="preserve">Persone</t>
        </is>
      </c>
      <c r="E10" s="5"/>
      <c r="F10" s="7">
        <v>4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Scalare</t>
        </is>
      </c>
      <c r="K10" s="6" t="inlineStr">
        <is>
          <t xml:space="preserve">Ore della squadra approvate al gate 2 dalla direzione; le urgenze di produzione passano da un referente diverso dal capo progetto.</t>
        </is>
      </c>
      <c r="L10" s="6" t="inlineStr">
        <is>
          <t xml:space="preserve">Progettazione di dettaglio; Piano di progetto, squadra e budget delle ore</t>
        </is>
      </c>
      <c r="M10" s="5" t="inlineStr">
        <is>
          <t xml:space="preserve">Identificato</t>
        </is>
      </c>
      <c r="N10" s="8">
        <f>WORKDAY(Piano!$J$3,45)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Sviluppo di un nuovo prodotto con stage-gate: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Dall'idea al lancio con cinque gate: fattibilità, specifica e business case, progettazione con DFMEA, prototipi, prove di validazione e marcatura CE.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HYPERLINK("https://keenhour.com/modelli/sviluppo-nuovo-prodotto","Il modello «Sviluppo di un nuovo prodotto con stage-gate» nella galleria")</f>
      </c>
    </row>
    <row r="20">
      <c r="B20" s="29">
        <f>HYPERLINK("https://keenhour.com/modelli/sviluppo-nuovo-prodotto/usa","Usa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Sviluppo di un nuovo prodotto con stage-gate</dc:title>
  <dc:creator>KeenHour</dc:creator>
  <dc:language>it-IT</dc:language>
</cp:coreProperties>
</file>