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</cols>
  <sheetData>
    <row r="1" ht="34" customHeight="1"/>
    <row r="2" ht="28" customHeight="1">
      <c r="A2" s="1" t="inlineStr">
        <is>
          <t xml:space="preserve">Trasloco dell'ufficio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Trasloco dell'ufficio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</row>
    <row r="6">
      <c r="A6" s="11">
        <f>IF(B6="","",ROW()-5)</f>
      </c>
      <c r="B6" s="6" t="inlineStr">
        <is>
          <t xml:space="preserve">Decisione di cambiare sede</t>
        </is>
      </c>
      <c r="C6" s="5" t="inlineStr">
        <is>
          <t xml:space="preserve">Scelta e contratto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Requisiti della nuova sede</t>
        </is>
      </c>
      <c r="C7" s="5" t="inlineStr">
        <is>
          <t xml:space="preserve">Scelta e contratto</t>
        </is>
      </c>
      <c r="D7" s="8">
        <f>WORKDAY($J$3,1)</f>
      </c>
      <c r="E7" s="7">
        <v>2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Vecchio contratto: preavviso, ripristino e cauzione</t>
        </is>
      </c>
      <c r="C8" s="5" t="inlineStr">
        <is>
          <t xml:space="preserve">Scelta e contratto</t>
        </is>
      </c>
      <c r="D8" s="8">
        <f>WORKDAY($J$3,1)</f>
      </c>
      <c r="E8" s="7">
        <v>2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Budget del trasloco</t>
        </is>
      </c>
      <c r="C9" s="5" t="inlineStr">
        <is>
          <t xml:space="preserve">Scelta e contratto</t>
        </is>
      </c>
      <c r="D9" s="8">
        <f>WORKDAY($J$3,3)</f>
      </c>
      <c r="E9" s="7">
        <v>3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Visite agli immobili</t>
        </is>
      </c>
      <c r="C10" s="5" t="inlineStr">
        <is>
          <t xml:space="preserve">Scelta e contratto</t>
        </is>
      </c>
      <c r="D10" s="8">
        <f>WORKDAY($J$3,3)</f>
      </c>
      <c r="E10" s="7">
        <v>6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Verifiche tecniche e amministrative dell'immobile scelto</t>
        </is>
      </c>
      <c r="C11" s="5" t="inlineStr">
        <is>
          <t xml:space="preserve">Scelta e contratto</t>
        </is>
      </c>
      <c r="D11" s="8">
        <f>WORKDAY($J$3,9)</f>
      </c>
      <c r="E11" s="7">
        <v>2</v>
      </c>
      <c r="F11" s="12">
        <f>IF(OR(D11="",E11=""),"",WORKDAY(D11,MAX(E11,1)-1))</f>
      </c>
      <c r="G11" s="7" t="inlineStr">
        <is>
          <t xml:space="preserve">5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Trattativa: canone, durata, lavori a carico della proprietà, mesi gratuiti</t>
        </is>
      </c>
      <c r="C12" s="5" t="inlineStr">
        <is>
          <t xml:space="preserve">Scelta e contratto</t>
        </is>
      </c>
      <c r="D12" s="8">
        <f>WORKDAY($J$3,11)</f>
      </c>
      <c r="E12" s="7">
        <v>3</v>
      </c>
      <c r="F12" s="12">
        <f>IF(OR(D12="",E12=""),"",WORKDAY(D12,MAX(E12,1)-1))</f>
      </c>
      <c r="G12" s="7" t="inlineStr">
        <is>
          <t xml:space="preserve">6, 4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Contratto di locazione firmato</t>
        </is>
      </c>
      <c r="C13" s="5" t="inlineStr">
        <is>
          <t xml:space="preserve">Scelta e contratto</t>
        </is>
      </c>
      <c r="D13" s="8">
        <f>WORKDAY($J$3,14)</f>
      </c>
      <c r="E13" s="7">
        <v>0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Sì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Registrazione del contratto all'Agenzia delle Entrate</t>
        </is>
      </c>
      <c r="C14" s="5" t="inlineStr">
        <is>
          <t xml:space="preserve">Scelta e contratto</t>
        </is>
      </c>
      <c r="D14" s="8">
        <f>WORKDAY($J$3,15)</f>
      </c>
      <c r="E14" s="7">
        <v>2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Disdetta del contratto della vecchia sede</t>
        </is>
      </c>
      <c r="C15" s="5" t="inlineStr">
        <is>
          <t xml:space="preserve">Scelta e contratto</t>
        </is>
      </c>
      <c r="D15" s="8">
        <f>WORKDAY($J$3,15)</f>
      </c>
      <c r="E15" s="7">
        <v>1</v>
      </c>
      <c r="F15" s="12">
        <f>IF(OR(D15="",E15=""),"",WORKDAY(D15,MAX(E15,1)-1))</f>
      </c>
      <c r="G15" s="7" t="inlineStr">
        <is>
          <t xml:space="preserve">8, 3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Rilievo e planimetria della nuova sede</t>
        </is>
      </c>
      <c r="C16" s="5" t="inlineStr">
        <is>
          <t xml:space="preserve">Progetto degli spazi</t>
        </is>
      </c>
      <c r="D16" s="8">
        <f>WORKDAY($J$3,15)</f>
      </c>
      <c r="E16" s="7">
        <v>3</v>
      </c>
      <c r="F16" s="12">
        <f>IF(OR(D16="",E16=""),"",WORKDAY(D16,MAX(E16,1)-1))</f>
      </c>
      <c r="G16" s="7" t="inlineStr">
        <is>
          <t xml:space="preserve">8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Esigenze dei reparti: postazioni, vicinanze, sale, archivio</t>
        </is>
      </c>
      <c r="C17" s="5" t="inlineStr">
        <is>
          <t xml:space="preserve">Progetto degli spazi</t>
        </is>
      </c>
      <c r="D17" s="8">
        <f>WORKDAY($J$3,15)</f>
      </c>
      <c r="E17" s="7">
        <v>4</v>
      </c>
      <c r="F17" s="12">
        <f>IF(OR(D17="",E17=""),"",WORKDAY(D17,MAX(E17,1)-1))</f>
      </c>
      <c r="G17" s="7" t="inlineStr">
        <is>
          <t xml:space="preserve">8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Disposizione delle postazioni e delle sale</t>
        </is>
      </c>
      <c r="C18" s="5" t="inlineStr">
        <is>
          <t xml:space="preserve">Progetto degli spazi</t>
        </is>
      </c>
      <c r="D18" s="8">
        <f>WORKDAY($J$3,19)</f>
      </c>
      <c r="E18" s="7">
        <v>5</v>
      </c>
      <c r="F18" s="12">
        <f>IF(OR(D18="",E18=""),"",WORKDAY(D18,MAX(E18,1)-1))</f>
      </c>
      <c r="G18" s="7" t="inlineStr">
        <is>
          <t xml:space="preserve">11, 12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Disposizione rivista con i reparti e con il responsabile della sicurezza</t>
        </is>
      </c>
      <c r="C19" s="5" t="inlineStr">
        <is>
          <t xml:space="preserve">Progetto degli spazi</t>
        </is>
      </c>
      <c r="D19" s="8">
        <f>WORKDAY($J$3,24)</f>
      </c>
      <c r="E19" s="7">
        <v>1</v>
      </c>
      <c r="F19" s="12">
        <f>IF(OR(D19="",E19=""),"",WORKDAY(D19,MAX(E19,1)-1))</f>
      </c>
      <c r="G19" s="7" t="inlineStr">
        <is>
          <t xml:space="preserve">13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Progetto degli spazi approvato</t>
        </is>
      </c>
      <c r="C20" s="5" t="inlineStr">
        <is>
          <t xml:space="preserve">Progetto degli spazi</t>
        </is>
      </c>
      <c r="D20" s="8">
        <f>WORKDAY($J$3,25)</f>
      </c>
      <c r="E20" s="7">
        <v>0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Sì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Arredi: che cosa si riusa, che cosa si compra, preventivi e ordine</t>
        </is>
      </c>
      <c r="C21" s="5" t="inlineStr">
        <is>
          <t xml:space="preserve">Progetto degli spazi</t>
        </is>
      </c>
      <c r="D21" s="8">
        <f>WORKDAY($J$3,25)</f>
      </c>
      <c r="E21" s="7">
        <v>4</v>
      </c>
      <c r="F21" s="12">
        <f>IF(OR(D21="",E21=""),"",WORKDAY(D21,MAX(E21,1)-1))</f>
      </c>
      <c r="G21" s="7" t="inlineStr">
        <is>
          <t xml:space="preserve">14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Produzione e consegna degli arredi</t>
        </is>
      </c>
      <c r="C22" s="5" t="inlineStr">
        <is>
          <t xml:space="preserve">Progetto degli spazi</t>
        </is>
      </c>
      <c r="D22" s="8">
        <f>WORKDAY($J$3,29)</f>
      </c>
      <c r="E22" s="7">
        <v>15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Montaggio degli arredi e pulizia di fine lavori</t>
        </is>
      </c>
      <c r="C23" s="5" t="inlineStr">
        <is>
          <t xml:space="preserve">Progetto degli spazi</t>
        </is>
      </c>
      <c r="D23" s="8">
        <f>WORKDAY($J$3,44)</f>
      </c>
      <c r="E23" s="7">
        <v>3</v>
      </c>
      <c r="F23" s="12">
        <f>IF(OR(D23="",E23=""),"",WORKDAY(D23,MAX(E23,1)-1))</f>
      </c>
      <c r="G23" s="7" t="inlineStr">
        <is>
          <t xml:space="preserve">17, 23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Ordine della linea in fibra e portabilità dei numeri</t>
        </is>
      </c>
      <c r="C24" s="5" t="inlineStr">
        <is>
          <t xml:space="preserve">Impianti e rete</t>
        </is>
      </c>
      <c r="D24" s="8">
        <f>WORKDAY($J$3,15)</f>
      </c>
      <c r="E24" s="7">
        <v>2</v>
      </c>
      <c r="F24" s="12">
        <f>IF(OR(D24="",E24=""),"",WORKDAY(D24,MAX(E24,1)-1))</f>
      </c>
      <c r="G24" s="7" t="inlineStr">
        <is>
          <t xml:space="preserve">8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Attivazione della linea da parte dell'operatore</t>
        </is>
      </c>
      <c r="C25" s="5" t="inlineStr">
        <is>
          <t xml:space="preserve">Impianti e rete</t>
        </is>
      </c>
      <c r="D25" s="8">
        <f>WORKDAY($J$3,17)</f>
      </c>
      <c r="E25" s="7">
        <v>25</v>
      </c>
      <c r="F25" s="12">
        <f>IF(OR(D25="",E25=""),"",WORKDAY(D25,MAX(E25,1)-1))</f>
      </c>
      <c r="G25" s="7" t="inlineStr">
        <is>
          <t xml:space="preserve">19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Volture o nuovi contratti di luce, acqua e riscaldamento</t>
        </is>
      </c>
      <c r="C26" s="5" t="inlineStr">
        <is>
          <t xml:space="preserve">Impianti e rete</t>
        </is>
      </c>
      <c r="D26" s="8">
        <f>WORKDAY($J$3,16)</f>
      </c>
      <c r="E26" s="7">
        <v>3</v>
      </c>
      <c r="F26" s="12">
        <f>IF(OR(D26="",E26=""),"",WORKDAY(D26,MAX(E26,1)-1))</f>
      </c>
      <c r="G26" s="7" t="inlineStr">
        <is>
          <t xml:space="preserve">8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Progetto della rete: punti dati, armadio, Wi-Fi, stampanti</t>
        </is>
      </c>
      <c r="C27" s="5" t="inlineStr">
        <is>
          <t xml:space="preserve">Impianti e rete</t>
        </is>
      </c>
      <c r="D27" s="8">
        <f>WORKDAY($J$3,26)</f>
      </c>
      <c r="E27" s="7">
        <v>3</v>
      </c>
      <c r="F27" s="12">
        <f>IF(OR(D27="",E27=""),"",WORKDAY(D27,MAX(E27,1)-1))</f>
      </c>
      <c r="G27" s="7" t="inlineStr">
        <is>
          <t xml:space="preserve">15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Lavori di adattamento dei locali, se servono</t>
        </is>
      </c>
      <c r="C28" s="5" t="inlineStr">
        <is>
          <t xml:space="preserve">Impianti e rete</t>
        </is>
      </c>
      <c r="D28" s="8">
        <f>WORKDAY($J$3,26)</f>
      </c>
      <c r="E28" s="7">
        <v>15</v>
      </c>
      <c r="F28" s="12">
        <f>IF(OR(D28="",E28=""),"",WORKDAY(D28,MAX(E28,1)-1))</f>
      </c>
      <c r="G28" s="7" t="inlineStr">
        <is>
          <t xml:space="preserve">15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Cablaggio strutturato e prese elettriche delle postazioni</t>
        </is>
      </c>
      <c r="C29" s="5" t="inlineStr">
        <is>
          <t xml:space="preserve">Impianti e rete</t>
        </is>
      </c>
      <c r="D29" s="8">
        <f>WORKDAY($J$3,29)</f>
      </c>
      <c r="E29" s="7">
        <v>14</v>
      </c>
      <c r="F29" s="12">
        <f>IF(OR(D29="",E29=""),"",WORKDAY(D29,MAX(E29,1)-1))</f>
      </c>
      <c r="G29" s="7" t="inlineStr">
        <is>
          <t xml:space="preserve">22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Allarme, controllo degli accessi e telecamere</t>
        </is>
      </c>
      <c r="C30" s="5" t="inlineStr">
        <is>
          <t xml:space="preserve">Impianti e rete</t>
        </is>
      </c>
      <c r="D30" s="8">
        <f>WORKDAY($J$3,29)</f>
      </c>
      <c r="E30" s="7">
        <v>12</v>
      </c>
      <c r="F30" s="12">
        <f>IF(OR(D30="",E30=""),"",WORKDAY(D30,MAX(E30,1)-1))</f>
      </c>
      <c r="G30" s="7" t="inlineStr">
        <is>
          <t xml:space="preserve">22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Configurazione della rete e prova di ogni postazione</t>
        </is>
      </c>
      <c r="C31" s="5" t="inlineStr">
        <is>
          <t xml:space="preserve">Impianti e rete</t>
        </is>
      </c>
      <c r="D31" s="8">
        <f>WORKDAY($J$3,43)</f>
      </c>
      <c r="E31" s="7">
        <v>4</v>
      </c>
      <c r="F31" s="12">
        <f>IF(OR(D31="",E31=""),"",WORKDAY(D31,MAX(E31,1)-1))</f>
      </c>
      <c r="G31" s="7" t="inlineStr">
        <is>
          <t xml:space="preserve">24, 20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Nuova sede pronta</t>
        </is>
      </c>
      <c r="C32" s="5" t="inlineStr">
        <is>
          <t xml:space="preserve">Impianti e rete</t>
        </is>
      </c>
      <c r="D32" s="8">
        <f>WORKDAY($J$3,47)</f>
      </c>
      <c r="E32" s="7">
        <v>0</v>
      </c>
      <c r="F32" s="12">
        <f>IF(OR(D32="",E32=""),"",WORKDAY(D32,MAX(E32,1)-1))</f>
      </c>
      <c r="G32" s="7" t="inlineStr">
        <is>
          <t xml:space="preserve">26, 18, 25</t>
        </is>
      </c>
      <c r="H32" s="7" t="inlineStr">
        <is>
          <t xml:space="preserve">Sì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Preventivi delle ditte di trasloco, con sopralluogo</t>
        </is>
      </c>
      <c r="C33" s="5" t="inlineStr">
        <is>
          <t xml:space="preserve">Trasloco</t>
        </is>
      </c>
      <c r="D33" s="8">
        <f>WORKDAY($J$3,26)</f>
      </c>
      <c r="E33" s="7">
        <v>5</v>
      </c>
      <c r="F33" s="12">
        <f>IF(OR(D33="",E33=""),"",WORKDAY(D33,MAX(E33,1)-1))</f>
      </c>
      <c r="G33" s="7" t="inlineStr">
        <is>
          <t xml:space="preserve">15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Ditta scelta e data del trasloco fissata</t>
        </is>
      </c>
      <c r="C34" s="5" t="inlineStr">
        <is>
          <t xml:space="preserve">Trasloco</t>
        </is>
      </c>
      <c r="D34" s="8">
        <f>WORKDAY($J$3,31)</f>
      </c>
      <c r="E34" s="7">
        <v>1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Permesso di occupazione del suolo pubblico per i mezzi, se serve</t>
        </is>
      </c>
      <c r="C35" s="5" t="inlineStr">
        <is>
          <t xml:space="preserve">Trasloco</t>
        </is>
      </c>
      <c r="D35" s="8">
        <f>WORKDAY($J$3,32)</f>
      </c>
      <c r="E35" s="7">
        <v>3</v>
      </c>
      <c r="F35" s="12">
        <f>IF(OR(D35="",E35=""),"",WORKDAY(D35,MAX(E35,1)-1))</f>
      </c>
      <c r="G35" s="7" t="inlineStr">
        <is>
          <t xml:space="preserve">29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Scarto di documenti e arredi da non portare</t>
        </is>
      </c>
      <c r="C36" s="5" t="inlineStr">
        <is>
          <t xml:space="preserve">Trasloco</t>
        </is>
      </c>
      <c r="D36" s="8">
        <f>WORKDAY($J$3,30)</f>
      </c>
      <c r="E36" s="7">
        <v>15</v>
      </c>
      <c r="F36" s="12">
        <f>IF(OR(D36="",E36=""),"",WORKDAY(D36,MAX(E36,1)-1))</f>
      </c>
      <c r="G36" s="7" t="inlineStr">
        <is>
          <t xml:space="preserve">15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Piano del trasloco: etichette, ordine di carico, chi fa che cosa</t>
        </is>
      </c>
      <c r="C37" s="5" t="inlineStr">
        <is>
          <t xml:space="preserve">Trasloco</t>
        </is>
      </c>
      <c r="D37" s="8">
        <f>WORKDAY($J$3,32)</f>
      </c>
      <c r="E37" s="7">
        <v>4</v>
      </c>
      <c r="F37" s="12">
        <f>IF(OR(D37="",E37=""),"",WORKDAY(D37,MAX(E37,1)-1))</f>
      </c>
      <c r="G37" s="7" t="inlineStr">
        <is>
          <t xml:space="preserve">29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Istruzioni ai collaboratori</t>
        </is>
      </c>
      <c r="C38" s="5" t="inlineStr">
        <is>
          <t xml:space="preserve">Trasloco</t>
        </is>
      </c>
      <c r="D38" s="8">
        <f>WORKDAY($J$3,36)</f>
      </c>
      <c r="E38" s="7">
        <v>1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Imballaggio per reparto</t>
        </is>
      </c>
      <c r="C39" s="5" t="inlineStr">
        <is>
          <t xml:space="preserve">Trasloco</t>
        </is>
      </c>
      <c r="D39" s="8">
        <f>WORKDAY($J$3,45)</f>
      </c>
      <c r="E39" s="7">
        <v>4</v>
      </c>
      <c r="F39" s="12">
        <f>IF(OR(D39="",E39=""),"",WORKDAY(D39,MAX(E39,1)-1))</f>
      </c>
      <c r="G39" s="7" t="inlineStr">
        <is>
          <t xml:space="preserve">33, 31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Copia di sicurezza completa e spegnimento ordinato dei sistemi</t>
        </is>
      </c>
      <c r="C40" s="5" t="inlineStr">
        <is>
          <t xml:space="preserve">Trasloco</t>
        </is>
      </c>
      <c r="D40" s="8">
        <f>WORKDAY($J$3,48)</f>
      </c>
      <c r="E40" s="7">
        <v>1</v>
      </c>
      <c r="F40" s="12">
        <f>IF(OR(D40="",E40=""),"",WORKDAY(D40,MAX(E40,1)-1))</f>
      </c>
      <c r="G40" s="7" t="inlineStr">
        <is>
          <t xml:space="preserve">27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Giorno del trasloco</t>
        </is>
      </c>
      <c r="C41" s="5" t="inlineStr">
        <is>
          <t xml:space="preserve">Trasloco</t>
        </is>
      </c>
      <c r="D41" s="8">
        <f>WORKDAY($J$3,49)</f>
      </c>
      <c r="E41" s="7">
        <v>2</v>
      </c>
      <c r="F41" s="12">
        <f>IF(OR(D41="",E41=""),"",WORKDAY(D41,MAX(E41,1)-1))</f>
      </c>
      <c r="G41" s="7" t="inlineStr">
        <is>
          <t xml:space="preserve">34, 35, 30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Primo giorno di lavoro nella nuova sede</t>
        </is>
      </c>
      <c r="C42" s="5" t="inlineStr">
        <is>
          <t xml:space="preserve">Trasloco</t>
        </is>
      </c>
      <c r="D42" s="8">
        <f>WORKDAY($J$3,51)</f>
      </c>
      <c r="E42" s="7">
        <v>0</v>
      </c>
      <c r="F42" s="12">
        <f>IF(OR(D42="",E42=""),"",WORKDAY(D42,MAX(E42,1)-1))</f>
      </c>
      <c r="G42" s="7" t="inlineStr">
        <is>
          <t xml:space="preserve">36</t>
        </is>
      </c>
      <c r="H42" s="7" t="inlineStr">
        <is>
          <t xml:space="preserve">Sì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Valutazione dei rischi e piano di emergenza per la nuova sede</t>
        </is>
      </c>
      <c r="C43" s="5" t="inlineStr">
        <is>
          <t xml:space="preserve">Sistemazione</t>
        </is>
      </c>
      <c r="D43" s="8">
        <f>WORKDAY($J$3,40)</f>
      </c>
      <c r="E43" s="7">
        <v>16</v>
      </c>
      <c r="F43" s="12">
        <f>IF(OR(D43="",E43=""),"",WORKDAY(D43,MAX(E43,1)-1))</f>
      </c>
      <c r="G43" s="7" t="inlineStr">
        <is>
          <t xml:space="preserve">15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Assistenza alle postazioni nei primi due giorni</t>
        </is>
      </c>
      <c r="C44" s="5" t="inlineStr">
        <is>
          <t xml:space="preserve">Sistemazione</t>
        </is>
      </c>
      <c r="D44" s="8">
        <f>WORKDAY($J$3,51)</f>
      </c>
      <c r="E44" s="7">
        <v>2</v>
      </c>
      <c r="F44" s="12">
        <f>IF(OR(D44="",E44=""),"",WORKDAY(D44,MAX(E44,1)-1))</f>
      </c>
      <c r="G44" s="7" t="inlineStr">
        <is>
          <t xml:space="preserve">36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Nuovo indirizzo al registro delle imprese</t>
        </is>
      </c>
      <c r="C45" s="5" t="inlineStr">
        <is>
          <t xml:space="preserve">Sistemazione</t>
        </is>
      </c>
      <c r="D45" s="8">
        <f>WORKDAY($J$3,51)</f>
      </c>
      <c r="E45" s="7">
        <v>3</v>
      </c>
      <c r="F45" s="12">
        <f>IF(OR(D45="",E45=""),"",WORKDAY(D45,MAX(E45,1)-1))</f>
      </c>
      <c r="G45" s="7" t="inlineStr">
        <is>
          <t xml:space="preserve">36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Nuovo indirizzo a clienti, fornitori e banche, sul sito e sulle mappe</t>
        </is>
      </c>
      <c r="C46" s="5" t="inlineStr">
        <is>
          <t xml:space="preserve">Sistemazione</t>
        </is>
      </c>
      <c r="D46" s="8">
        <f>WORKDAY($J$3,51)</f>
      </c>
      <c r="E46" s="7">
        <v>5</v>
      </c>
      <c r="F46" s="12">
        <f>IF(OR(D46="",E46=""),"",WORKDAY(D46,MAX(E46,1)-1))</f>
      </c>
      <c r="G46" s="7" t="inlineStr">
        <is>
          <t xml:space="preserve">36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Elenco dei difetti e chiusura con i fornitori</t>
        </is>
      </c>
      <c r="C47" s="5" t="inlineStr">
        <is>
          <t xml:space="preserve">Sistemazione</t>
        </is>
      </c>
      <c r="D47" s="8">
        <f>WORKDAY($J$3,52)</f>
      </c>
      <c r="E47" s="7">
        <v>5</v>
      </c>
      <c r="F47" s="12">
        <f>IF(OR(D47="",E47=""),"",WORKDAY(D47,MAX(E47,1)-1))</f>
      </c>
      <c r="G47" s="7" t="inlineStr">
        <is>
          <t xml:space="preserve">37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Cessazione delle utenze della vecchia sede</t>
        </is>
      </c>
      <c r="C48" s="5" t="inlineStr">
        <is>
          <t xml:space="preserve">Sistemazione</t>
        </is>
      </c>
      <c r="D48" s="8">
        <f>WORKDAY($J$3,52)</f>
      </c>
      <c r="E48" s="7">
        <v>3</v>
      </c>
      <c r="F48" s="12">
        <f>IF(OR(D48="",E48=""),"",WORKDAY(D48,MAX(E48,1)-1))</f>
      </c>
      <c r="G48" s="7" t="inlineStr">
        <is>
          <t xml:space="preserve">36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Riconsegna della vecchia sede con verbale</t>
        </is>
      </c>
      <c r="C49" s="5" t="inlineStr">
        <is>
          <t xml:space="preserve">Sistemazione</t>
        </is>
      </c>
      <c r="D49" s="8">
        <f>WORKDAY($J$3,53)</f>
      </c>
      <c r="E49" s="7">
        <v>6</v>
      </c>
      <c r="F49" s="12">
        <f>IF(OR(D49="",E49=""),"",WORKDAY(D49,MAX(E49,1)-1))</f>
      </c>
      <c r="G49" s="7" t="inlineStr">
        <is>
          <t xml:space="preserve">36</t>
        </is>
      </c>
      <c r="H49" s="7" t="inlineStr">
        <is>
          <t xml:space="preserve">No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Prova di evacuazione nella nuova sede</t>
        </is>
      </c>
      <c r="C50" s="5" t="inlineStr">
        <is>
          <t xml:space="preserve">Sistemazione</t>
        </is>
      </c>
      <c r="D50" s="8">
        <f>WORKDAY($J$3,56)</f>
      </c>
      <c r="E50" s="7">
        <v>3</v>
      </c>
      <c r="F50" s="12">
        <f>IF(OR(D50="",E50=""),"",WORKDAY(D50,MAX(E50,1)-1))</f>
      </c>
      <c r="G50" s="7" t="inlineStr">
        <is>
          <t xml:space="preserve">38, 37</t>
        </is>
      </c>
      <c r="H50" s="7" t="inlineStr">
        <is>
          <t xml:space="preserve">No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 t="inlineStr">
        <is>
          <t xml:space="preserve">Che cosa ne pensano i collaboratori dopo due settimane</t>
        </is>
      </c>
      <c r="C51" s="5" t="inlineStr">
        <is>
          <t xml:space="preserve">Sistemazione</t>
        </is>
      </c>
      <c r="D51" s="8">
        <f>WORKDAY($J$3,59)</f>
      </c>
      <c r="E51" s="7">
        <v>1</v>
      </c>
      <c r="F51" s="12">
        <f>IF(OR(D51="",E51=""),"",WORKDAY(D51,MAX(E51,1)-1))</f>
      </c>
      <c r="G51" s="7" t="inlineStr">
        <is>
          <t xml:space="preserve">37</t>
        </is>
      </c>
      <c r="H51" s="7" t="inlineStr">
        <is>
          <t xml:space="preserve">No</t>
        </is>
      </c>
      <c r="I51" s="9">
        <v>0</v>
      </c>
      <c r="J51" s="8">
        <f>F51</f>
      </c>
      <c r="K51" s="11">
        <f>IF(OR(F51="",J51=""),"",F51-J51)</f>
      </c>
    </row>
    <row r="52">
      <c r="A52" s="11">
        <f>IF(B52="","",ROW()-5)</f>
      </c>
      <c r="B52" s="6" t="inlineStr">
        <is>
          <t xml:space="preserve">Trasloco concluso</t>
        </is>
      </c>
      <c r="C52" s="5" t="inlineStr">
        <is>
          <t xml:space="preserve">Sistemazione</t>
        </is>
      </c>
      <c r="D52" s="8">
        <f>WORKDAY($J$3,59)</f>
      </c>
      <c r="E52" s="7">
        <v>0</v>
      </c>
      <c r="F52" s="12">
        <f>IF(OR(D52="",E52=""),"",WORKDAY(D52,MAX(E52,1)-1))</f>
      </c>
      <c r="G52" s="7" t="inlineStr">
        <is>
          <t xml:space="preserve">46, 45, 44, 40, 41, 42, 39, 43</t>
        </is>
      </c>
      <c r="H52" s="7" t="inlineStr">
        <is>
          <t xml:space="preserve">Sì</t>
        </is>
      </c>
      <c r="I52" s="9">
        <v>0</v>
      </c>
      <c r="J52" s="8">
        <f>F52</f>
      </c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4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</mergeCells>
  <conditionalFormatting sqref="L6:CX105">
    <cfRule type="expression" dxfId="6" priority="1" stopIfTrue="1">
      <formula>AND($H6="Sì",L$5=$F6)</formula>
    </cfRule>
  </conditionalFormatting>
  <conditionalFormatting sqref="L6:CX105">
    <cfRule type="expression" dxfId="7" priority="2" stopIfTrue="1">
      <formula>AND(AND($F6&lt;&gt;"",L$5&gt;=$D6,L$5&lt;=$F6),$F6&lt;TODAY(),N($I6)&lt;1)</formula>
    </cfRule>
  </conditionalFormatting>
  <conditionalFormatting sqref="L6:CX105">
    <cfRule type="expression" dxfId="8" priority="3" stopIfTrue="1">
      <formula>AND(AND($F6&lt;&gt;"",L$5&gt;=$D6,L$5&lt;=$F6),L$5&lt;$D6+($F6-$D6+1)*N($I6))</formula>
    </cfRule>
  </conditionalFormatting>
  <conditionalFormatting sqref="L6:CX105">
    <cfRule type="expression" dxfId="9" priority="4" stopIfTrue="1">
      <formula>AND($F6&lt;&gt;"",L$5&gt;=$D6,L$5&lt;=$F6)</formula>
    </cfRule>
  </conditionalFormatting>
  <conditionalFormatting sqref="L6:CX105">
    <cfRule type="expression" dxfId="10" priority="5" stopIfTrue="1">
      <formula>L$5=TODAY()</formula>
    </cfRule>
  </conditionalFormatting>
  <conditionalFormatting sqref="L6:CX105">
    <cfRule type="expression" dxfId="12" priority="6" stopIfTrue="1">
      <formula>WEEKDAY(L$5,2)&gt;5</formula>
    </cfRule>
  </conditionalFormatting>
  <conditionalFormatting sqref="L5:CX5">
    <cfRule type="expression" dxfId="11" priority="7" stopIfTrue="1">
      <formula>L5=TODAY()</formula>
    </cfRule>
  </conditionalFormatting>
  <conditionalFormatting sqref="L5:CX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Trasloco dell'ufficio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90" customHeight="1">
      <c r="A6" s="13">
        <f>IF(B6="","","R-"&amp;(ROW()-5))</f>
      </c>
      <c r="B6" s="6" t="inlineStr">
        <is>
          <t xml:space="preserve">Linea in fibra attivata dopo il trasloco</t>
        </is>
      </c>
      <c r="C6" s="6" t="inlineStr">
        <is>
          <t xml:space="preserve">L'operatore ha bisogno di lavori nella strada o nel palazzo, e l'ufficio nuovo resta senza connessione per settimane.</t>
        </is>
      </c>
      <c r="D6" s="5" t="inlineStr">
        <is>
          <t xml:space="preserve">IT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Copertura verificata prima di firmare; ordine il giorno dopo la firma; una connessione mobile di riserva pronta per i primi giorni.</t>
        </is>
      </c>
      <c r="L6" s="6" t="inlineStr">
        <is>
          <t xml:space="preserve">Verifiche tecniche e amministrative dell'immobile scelto; Ordine della linea in fibra e portabilità dei numeri; Attivazione della linea da parte dell'operatore</t>
        </is>
      </c>
      <c r="M6" s="5" t="inlineStr">
        <is>
          <t xml:space="preserve">Identificato</t>
        </is>
      </c>
      <c r="N6" s="8">
        <f>WORKDAY(Piano!$J$3,25)</f>
      </c>
      <c r="O6" s="11">
        <f>IF(AND(B6&lt;&gt;"",ISNUMBER(N6),M6&lt;&gt;"Chiuso",M6&lt;&gt;"Occorso",N6&lt;TODAY()),"Scaduta","")</f>
      </c>
    </row>
    <row r="7" ht="105" customHeight="1">
      <c r="A7" s="13">
        <f>IF(B7="","","R-"&amp;(ROW()-5))</f>
      </c>
      <c r="B7" s="6" t="inlineStr">
        <is>
          <t xml:space="preserve">Doppio canone più lungo del previsto</t>
        </is>
      </c>
      <c r="C7" s="6" t="inlineStr">
        <is>
          <t xml:space="preserve">Il preavviso del vecchio contratto finisce mesi dopo l'ingresso nella nuova sede: si pagano due affitti.</t>
        </is>
      </c>
      <c r="D7" s="5" t="inlineStr">
        <is>
          <t xml:space="preserve">Costi</t>
        </is>
      </c>
      <c r="E7" s="5"/>
      <c r="F7" s="7">
        <v>3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Preavviso letto prima della trattativa; mesi gratuiti o data d'ingresso negoziati con la nuova proprietà; subentro di un nuovo inquilino proposto alla vecchia.</t>
        </is>
      </c>
      <c r="L7" s="6" t="inlineStr">
        <is>
          <t xml:space="preserve">Vecchio contratto: preavviso, ripristino e cauzione; Trattativa: canone, durata, lavori a carico della proprietà, mesi gratuiti; Disdetta del contratto della vecchia sede</t>
        </is>
      </c>
      <c r="M7" s="5" t="inlineStr">
        <is>
          <t xml:space="preserve">Identificato</t>
        </is>
      </c>
      <c r="N7" s="8">
        <f>WORKDAY(Piano!$J$3,10)</f>
      </c>
      <c r="O7" s="11">
        <f>IF(AND(B7&lt;&gt;"",ISNUMBER(N7),M7&lt;&gt;"Chiuso",M7&lt;&gt;"Occorso",N7&lt;TODAY()),"Scaduta","")</f>
      </c>
    </row>
    <row r="8" ht="45" customHeight="1">
      <c r="A8" s="13">
        <f>IF(B8="","","R-"&amp;(ROW()-5))</f>
      </c>
      <c r="B8" s="6" t="inlineStr">
        <is>
          <t xml:space="preserve">Immobile senza i requisiti per un ufficio</t>
        </is>
      </c>
      <c r="C8" s="6" t="inlineStr">
        <is>
          <t xml:space="preserve">Agibilità mancante, destinazione d'uso diversa o impianti senza dichiarazioni: lavori e pratiche imprevisti, o un contratto da sciogliere.</t>
        </is>
      </c>
      <c r="D8" s="5" t="inlineStr">
        <is>
          <t xml:space="preserve">Immobile</t>
        </is>
      </c>
      <c r="E8" s="5"/>
      <c r="F8" s="7">
        <v>2</v>
      </c>
      <c r="G8" s="7">
        <v>5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Evitare</t>
        </is>
      </c>
      <c r="K8" s="6" t="inlineStr">
        <is>
          <t xml:space="preserve">Verifiche documentali prima della firma; nel contratto, gli impegni della proprietà per ciò che manca.</t>
        </is>
      </c>
      <c r="L8" s="6" t="inlineStr">
        <is>
          <t xml:space="preserve">Verifiche tecniche e amministrative dell'immobile scelto</t>
        </is>
      </c>
      <c r="M8" s="5" t="inlineStr">
        <is>
          <t xml:space="preserve">Identificato</t>
        </is>
      </c>
      <c r="N8" s="8">
        <f>WORKDAY(Piano!$J$3,9)</f>
      </c>
      <c r="O8" s="11">
        <f>IF(AND(B8&lt;&gt;"",ISNUMBER(N8),M8&lt;&gt;"Chiuso",M8&lt;&gt;"Occorso",N8&lt;TODAY()),"Scaduta","")</f>
      </c>
    </row>
    <row r="9" ht="75" customHeight="1">
      <c r="A9" s="13">
        <f>IF(B9="","","R-"&amp;(ROW()-5))</f>
      </c>
      <c r="B9" s="6" t="inlineStr">
        <is>
          <t xml:space="preserve">Lavori o arredi in ritardo</t>
        </is>
      </c>
      <c r="C9" s="6" t="inlineStr">
        <is>
          <t xml:space="preserve">Le imprese slittano, gli arredi arrivano incompleti: la data del trasloco è già fissata e la ditta prenotata.</t>
        </is>
      </c>
      <c r="D9" s="5" t="inlineStr">
        <is>
          <t xml:space="preserve">Fornitori</t>
        </is>
      </c>
      <c r="E9" s="5"/>
      <c r="F9" s="7">
        <v>3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Data di consegna scritta negli ordini; avanzamento controllato ogni settimana; data del trasloco confermata solo con la sede pronta, con una settimana di margine.</t>
        </is>
      </c>
      <c r="L9" s="6" t="inlineStr">
        <is>
          <t xml:space="preserve">Lavori di adattamento dei locali, se servono; Produzione e consegna degli arredi; Ditta scelta e data del trasloco fissata</t>
        </is>
      </c>
      <c r="M9" s="5" t="inlineStr">
        <is>
          <t xml:space="preserve">Identificato</t>
        </is>
      </c>
      <c r="N9" s="8">
        <f>WORKDAY(Piano!$J$3,35)</f>
      </c>
      <c r="O9" s="11">
        <f>IF(AND(B9&lt;&gt;"",ISNUMBER(N9),M9&lt;&gt;"Chiuso",M9&lt;&gt;"Occorso",N9&lt;TODAY()),"Scaduta","")</f>
      </c>
    </row>
    <row r="10" ht="90" customHeight="1">
      <c r="A10" s="13">
        <f>IF(B10="","","R-"&amp;(ROW()-5))</f>
      </c>
      <c r="B10" s="6" t="inlineStr">
        <is>
          <t xml:space="preserve">Sistemi fermi dopo lo spostamento</t>
        </is>
      </c>
      <c r="C10" s="6" t="inlineStr">
        <is>
          <t xml:space="preserve">Un server che non riparte, una stampante non configurata, un'applicazione legata all'indirizzo della rete: il primo giorno si lavora a metà.</t>
        </is>
      </c>
      <c r="D10" s="5" t="inlineStr">
        <is>
          <t xml:space="preserve">IT</t>
        </is>
      </c>
      <c r="E10" s="5"/>
      <c r="F10" s="7">
        <v>3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Copia completa prima di spegnere; ogni postazione provata prima del trasloco; l'IT presente il primo giorno dall'apertura.</t>
        </is>
      </c>
      <c r="L10" s="6" t="inlineStr">
        <is>
          <t xml:space="preserve">Copia di sicurezza completa e spegnimento ordinato dei sistemi; Configurazione della rete e prova di ogni postazione; Assistenza alle postazioni nei primi due giorni</t>
        </is>
      </c>
      <c r="M10" s="5" t="inlineStr">
        <is>
          <t xml:space="preserve">Identificato</t>
        </is>
      </c>
      <c r="N10" s="8">
        <f>WORKDAY(Piano!$J$3,45)</f>
      </c>
      <c r="O10" s="11">
        <f>IF(AND(B10&lt;&gt;"",ISNUMBER(N10),M10&lt;&gt;"Chiuso",M10&lt;&gt;"Occorso",N10&lt;TODAY()),"Scaduta","")</f>
      </c>
    </row>
    <row r="11" ht="105" customHeight="1">
      <c r="A11" s="13">
        <f>IF(B11="","","R-"&amp;(ROW()-5))</f>
      </c>
      <c r="B11" s="6" t="inlineStr">
        <is>
          <t xml:space="preserve">Collaboratori scontenti della nuova disposizione</t>
        </is>
      </c>
      <c r="C11" s="6" t="inlineStr">
        <is>
          <t xml:space="preserve">Postazioni rumorose, poca luce, sale che mancano: il malumore resta per mesi.</t>
        </is>
      </c>
      <c r="D11" s="5" t="inlineStr">
        <is>
          <t xml:space="preserve">Persone</t>
        </is>
      </c>
      <c r="E11" s="5"/>
      <c r="F11" s="7">
        <v>3</v>
      </c>
      <c r="G11" s="7">
        <v>2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Esigenze raccolte dai reparti; disposizione rivista con loro prima dell'ordine degli arredi; riscontro dopo due settimane.</t>
        </is>
      </c>
      <c r="L11" s="6" t="inlineStr">
        <is>
          <t xml:space="preserve">Esigenze dei reparti: postazioni, vicinanze, sale, archivio; Disposizione rivista con i reparti e con il responsabile della sicurezza; Che cosa ne pensano i collaboratori dopo due settimane</t>
        </is>
      </c>
      <c r="M11" s="5" t="inlineStr">
        <is>
          <t xml:space="preserve">Identificato</t>
        </is>
      </c>
      <c r="N11" s="8">
        <f>WORKDAY(Piano!$J$3,24)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Trasloco dell'ufficio: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Una sede nuova in dodici settimane: immobile e contratto, spazi, rete e impianti, giorno del trasloco, sicurezza, cambio d'indirizzo e riconsegna.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HYPERLINK("https://keenhour.com/modelli/trasloco-ufficio","Il modello «Trasloco dell'ufficio» nella galleria")</f>
      </c>
    </row>
    <row r="20">
      <c r="B20" s="29">
        <f>HYPERLINK("https://keenhour.com/modelli/trasloco-ufficio/usa","Usa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Trasloco dell'ufficio</dc:title>
  <dc:creator>KeenHour</dc:creator>
  <dc:language>it-IT</dc:language>
</cp:coreProperties>
</file>