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  <col min="96" max="96" width="3.2" customWidth="1"/>
    <col min="97" max="97" width="3.2" customWidth="1"/>
    <col min="98" max="98" width="3.2" customWidth="1"/>
    <col min="99" max="99" width="3.2" customWidth="1"/>
    <col min="100" max="100" width="3.2" customWidth="1"/>
    <col min="101" max="101" width="3.2" customWidth="1"/>
    <col min="102" max="102" width="3.2" customWidth="1"/>
    <col min="103" max="103" width="3.2" customWidth="1"/>
    <col min="104" max="104" width="3.2" customWidth="1"/>
    <col min="105" max="105" width="3.2" customWidth="1"/>
    <col min="106" max="106" width="3.2" customWidth="1"/>
    <col min="107" max="107" width="3.2" customWidth="1"/>
    <col min="108" max="108" width="3.2" customWidth="1"/>
    <col min="109" max="109" width="3.2" customWidth="1"/>
    <col min="110" max="110" width="3.2" customWidth="1"/>
    <col min="111" max="111" width="3.2" customWidth="1"/>
    <col min="112" max="112" width="3.2" customWidth="1"/>
    <col min="113" max="113" width="3.2" customWidth="1"/>
    <col min="114" max="114" width="3.2" customWidth="1"/>
    <col min="115" max="115" width="3.2" customWidth="1"/>
    <col min="116" max="116" width="3.2" customWidth="1"/>
    <col min="117" max="117" width="3.2" customWidth="1"/>
    <col min="118" max="118" width="3.2" customWidth="1"/>
    <col min="119" max="119" width="3.2" customWidth="1"/>
    <col min="120" max="120" width="3.2" customWidth="1"/>
    <col min="121" max="121" width="3.2" customWidth="1"/>
    <col min="122" max="122" width="3.2" customWidth="1"/>
    <col min="123" max="123" width="3.2" customWidth="1"/>
    <col min="124" max="124" width="3.2" customWidth="1"/>
    <col min="125" max="125" width="3.2" customWidth="1"/>
    <col min="126" max="126" width="3.2" customWidth="1"/>
    <col min="127" max="127" width="3.2" customWidth="1"/>
    <col min="128" max="128" width="3.2" customWidth="1"/>
    <col min="129" max="129" width="3.2" customWidth="1"/>
    <col min="130" max="130" width="3.2" customWidth="1"/>
    <col min="131" max="131" width="3.2" customWidth="1"/>
    <col min="132" max="132" width="3.2" customWidth="1"/>
    <col min="133" max="133" width="3.2" customWidth="1"/>
    <col min="134" max="134" width="3.2" customWidth="1"/>
    <col min="135" max="135" width="3.2" customWidth="1"/>
    <col min="136" max="136" width="3.2" customWidth="1"/>
    <col min="137" max="137" width="3.2" customWidth="1"/>
    <col min="138" max="138" width="3.2" customWidth="1"/>
    <col min="139" max="139" width="3.2" customWidth="1"/>
    <col min="140" max="140" width="3.2" customWidth="1"/>
    <col min="141" max="141" width="3.2" customWidth="1"/>
    <col min="142" max="142" width="3.2" customWidth="1"/>
    <col min="143" max="143" width="3.2" customWidth="1"/>
    <col min="144" max="144" width="3.2" customWidth="1"/>
    <col min="145" max="145" width="3.2" customWidth="1"/>
    <col min="146" max="146" width="3.2" customWidth="1"/>
    <col min="147" max="147" width="3.2" customWidth="1"/>
    <col min="148" max="148" width="3.2" customWidth="1"/>
    <col min="149" max="149" width="3.2" customWidth="1"/>
    <col min="150" max="150" width="3.2" customWidth="1"/>
    <col min="151" max="151" width="3.2" customWidth="1"/>
    <col min="152" max="152" width="3.2" customWidth="1"/>
    <col min="153" max="153" width="3.2" customWidth="1"/>
    <col min="154" max="154" width="3.2" customWidth="1"/>
    <col min="155" max="155" width="3.2" customWidth="1"/>
    <col min="156" max="156" width="3.2" customWidth="1"/>
    <col min="157" max="157" width="3.2" customWidth="1"/>
    <col min="158" max="158" width="3.2" customWidth="1"/>
    <col min="159" max="159" width="3.2" customWidth="1"/>
    <col min="160" max="160" width="3.2" customWidth="1"/>
    <col min="161" max="161" width="3.2" customWidth="1"/>
    <col min="162" max="162" width="3.2" customWidth="1"/>
    <col min="163" max="163" width="3.2" customWidth="1"/>
    <col min="164" max="164" width="3.2" customWidth="1"/>
    <col min="165" max="165" width="3.2" customWidth="1"/>
    <col min="166" max="166" width="3.2" customWidth="1"/>
    <col min="167" max="167" width="3.2" customWidth="1"/>
    <col min="168" max="168" width="3.2" customWidth="1"/>
    <col min="169" max="169" width="3.2" customWidth="1"/>
    <col min="170" max="170" width="3.2" customWidth="1"/>
    <col min="171" max="171" width="3.2" customWidth="1"/>
    <col min="172" max="172" width="3.2" customWidth="1"/>
    <col min="173" max="173" width="3.2" customWidth="1"/>
    <col min="174" max="174" width="3.2" customWidth="1"/>
    <col min="175" max="175" width="3.2" customWidth="1"/>
    <col min="176" max="176" width="3.2" customWidth="1"/>
    <col min="177" max="177" width="3.2" customWidth="1"/>
    <col min="178" max="178" width="3.2" customWidth="1"/>
    <col min="179" max="179" width="3.2" customWidth="1"/>
    <col min="180" max="180" width="3.2" customWidth="1"/>
    <col min="181" max="181" width="3.2" customWidth="1"/>
    <col min="182" max="182" width="3.2" customWidth="1"/>
    <col min="183" max="183" width="3.2" customWidth="1"/>
    <col min="184" max="184" width="3.2" customWidth="1"/>
    <col min="185" max="185" width="3.2" customWidth="1"/>
    <col min="186" max="186" width="3.2" customWidth="1"/>
    <col min="187" max="187" width="3.2" customWidth="1"/>
    <col min="188" max="188" width="3.2" customWidth="1"/>
    <col min="189" max="189" width="3.2" customWidth="1"/>
    <col min="190" max="190" width="3.2" customWidth="1"/>
    <col min="191" max="191" width="3.2" customWidth="1"/>
    <col min="192" max="192" width="3.2" customWidth="1"/>
    <col min="193" max="193" width="3.2" customWidth="1"/>
    <col min="194" max="194" width="3.2" customWidth="1"/>
    <col min="195" max="195" width="3.2" customWidth="1"/>
    <col min="196" max="196" width="3.2" customWidth="1"/>
    <col min="197" max="197" width="3.2" customWidth="1"/>
    <col min="198" max="198" width="3.2" customWidth="1"/>
    <col min="199" max="199" width="3.2" customWidth="1"/>
    <col min="200" max="200" width="3.2" customWidth="1"/>
    <col min="201" max="201" width="3.2" customWidth="1"/>
    <col min="202" max="202" width="3.2" customWidth="1"/>
    <col min="203" max="203" width="3.2" customWidth="1"/>
    <col min="204" max="204" width="3.2" customWidth="1"/>
    <col min="205" max="205" width="3.2" customWidth="1"/>
    <col min="206" max="206" width="3.2" customWidth="1"/>
    <col min="207" max="207" width="3.2" customWidth="1"/>
    <col min="208" max="208" width="3.2" customWidth="1"/>
    <col min="209" max="209" width="3.2" customWidth="1"/>
    <col min="210" max="210" width="3.2" customWidth="1"/>
    <col min="211" max="211" width="3.2" customWidth="1"/>
    <col min="212" max="212" width="3.2" customWidth="1"/>
    <col min="213" max="213" width="3.2" customWidth="1"/>
    <col min="214" max="214" width="3.2" customWidth="1"/>
  </cols>
  <sheetData>
    <row r="1" ht="34" customHeight="1"/>
    <row r="2" ht="28" customHeight="1">
      <c r="A2" s="1" t="inlineStr">
        <is>
          <t xml:space="preserve">Verifica di vulnerabilità sismica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Vulnerabilità sismica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  <c r="CR4" s="15">
        <f>CR5</f>
      </c>
      <c r="CS4" s="15"/>
      <c r="CT4" s="15"/>
      <c r="CU4" s="15"/>
      <c r="CV4" s="15"/>
      <c r="CW4" s="15"/>
      <c r="CX4" s="15"/>
      <c r="CY4" s="15">
        <f>CY5</f>
      </c>
      <c r="CZ4" s="15"/>
      <c r="DA4" s="15"/>
      <c r="DB4" s="15"/>
      <c r="DC4" s="15"/>
      <c r="DD4" s="15"/>
      <c r="DE4" s="15"/>
      <c r="DF4" s="15">
        <f>DF5</f>
      </c>
      <c r="DG4" s="15"/>
      <c r="DH4" s="15"/>
      <c r="DI4" s="15"/>
      <c r="DJ4" s="15"/>
      <c r="DK4" s="15"/>
      <c r="DL4" s="15"/>
      <c r="DM4" s="15">
        <f>DM5</f>
      </c>
      <c r="DN4" s="15"/>
      <c r="DO4" s="15"/>
      <c r="DP4" s="15"/>
      <c r="DQ4" s="15"/>
      <c r="DR4" s="15"/>
      <c r="DS4" s="15"/>
      <c r="DT4" s="15">
        <f>DT5</f>
      </c>
      <c r="DU4" s="15"/>
      <c r="DV4" s="15"/>
      <c r="DW4" s="15"/>
      <c r="DX4" s="15"/>
      <c r="DY4" s="15"/>
      <c r="DZ4" s="15"/>
      <c r="EA4" s="15">
        <f>EA5</f>
      </c>
      <c r="EB4" s="15"/>
      <c r="EC4" s="15"/>
      <c r="ED4" s="15"/>
      <c r="EE4" s="15"/>
      <c r="EF4" s="15"/>
      <c r="EG4" s="15"/>
      <c r="EH4" s="15">
        <f>EH5</f>
      </c>
      <c r="EI4" s="15"/>
      <c r="EJ4" s="15"/>
      <c r="EK4" s="15"/>
      <c r="EL4" s="15"/>
      <c r="EM4" s="15"/>
      <c r="EN4" s="15"/>
      <c r="EO4" s="15">
        <f>EO5</f>
      </c>
      <c r="EP4" s="15"/>
      <c r="EQ4" s="15"/>
      <c r="ER4" s="15"/>
      <c r="ES4" s="15"/>
      <c r="ET4" s="15"/>
      <c r="EU4" s="15"/>
      <c r="EV4" s="15">
        <f>EV5</f>
      </c>
      <c r="EW4" s="15"/>
      <c r="EX4" s="15"/>
      <c r="EY4" s="15"/>
      <c r="EZ4" s="15"/>
      <c r="FA4" s="15"/>
      <c r="FB4" s="15"/>
      <c r="FC4" s="15">
        <f>FC5</f>
      </c>
      <c r="FD4" s="15"/>
      <c r="FE4" s="15"/>
      <c r="FF4" s="15"/>
      <c r="FG4" s="15"/>
      <c r="FH4" s="15"/>
      <c r="FI4" s="15"/>
      <c r="FJ4" s="15">
        <f>FJ5</f>
      </c>
      <c r="FK4" s="15"/>
      <c r="FL4" s="15"/>
      <c r="FM4" s="15"/>
      <c r="FN4" s="15"/>
      <c r="FO4" s="15"/>
      <c r="FP4" s="15"/>
      <c r="FQ4" s="15">
        <f>FQ5</f>
      </c>
      <c r="FR4" s="15"/>
      <c r="FS4" s="15"/>
      <c r="FT4" s="15"/>
      <c r="FU4" s="15"/>
      <c r="FV4" s="15"/>
      <c r="FW4" s="15"/>
      <c r="FX4" s="15">
        <f>FX5</f>
      </c>
      <c r="FY4" s="15"/>
      <c r="FZ4" s="15"/>
      <c r="GA4" s="15"/>
      <c r="GB4" s="15"/>
      <c r="GC4" s="15"/>
      <c r="GD4" s="15"/>
      <c r="GE4" s="15">
        <f>GE5</f>
      </c>
      <c r="GF4" s="15"/>
      <c r="GG4" s="15"/>
      <c r="GH4" s="15"/>
      <c r="GI4" s="15"/>
      <c r="GJ4" s="15"/>
      <c r="GK4" s="15"/>
      <c r="GL4" s="15">
        <f>GL5</f>
      </c>
      <c r="GM4" s="15"/>
      <c r="GN4" s="15"/>
      <c r="GO4" s="15"/>
      <c r="GP4" s="15"/>
      <c r="GQ4" s="15"/>
      <c r="GR4" s="15"/>
      <c r="GS4" s="15">
        <f>GS5</f>
      </c>
      <c r="GT4" s="15"/>
      <c r="GU4" s="15"/>
      <c r="GV4" s="15"/>
      <c r="GW4" s="15"/>
      <c r="GX4" s="15"/>
      <c r="GY4" s="15"/>
      <c r="GZ4" s="15">
        <f>GZ5</f>
      </c>
      <c r="HA4" s="15"/>
      <c r="HB4" s="15"/>
      <c r="HC4" s="15"/>
      <c r="HD4" s="15"/>
      <c r="HE4" s="15"/>
      <c r="HF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  <c r="CR5" s="16">
        <f>CQ5+1</f>
      </c>
      <c r="CS5" s="16">
        <f>CR5+1</f>
      </c>
      <c r="CT5" s="16">
        <f>CS5+1</f>
      </c>
      <c r="CU5" s="16">
        <f>CT5+1</f>
      </c>
      <c r="CV5" s="16">
        <f>CU5+1</f>
      </c>
      <c r="CW5" s="16">
        <f>CV5+1</f>
      </c>
      <c r="CX5" s="16">
        <f>CW5+1</f>
      </c>
      <c r="CY5" s="16">
        <f>CX5+1</f>
      </c>
      <c r="CZ5" s="16">
        <f>CY5+1</f>
      </c>
      <c r="DA5" s="16">
        <f>CZ5+1</f>
      </c>
      <c r="DB5" s="16">
        <f>DA5+1</f>
      </c>
      <c r="DC5" s="16">
        <f>DB5+1</f>
      </c>
      <c r="DD5" s="16">
        <f>DC5+1</f>
      </c>
      <c r="DE5" s="16">
        <f>DD5+1</f>
      </c>
      <c r="DF5" s="16">
        <f>DE5+1</f>
      </c>
      <c r="DG5" s="16">
        <f>DF5+1</f>
      </c>
      <c r="DH5" s="16">
        <f>DG5+1</f>
      </c>
      <c r="DI5" s="16">
        <f>DH5+1</f>
      </c>
      <c r="DJ5" s="16">
        <f>DI5+1</f>
      </c>
      <c r="DK5" s="16">
        <f>DJ5+1</f>
      </c>
      <c r="DL5" s="16">
        <f>DK5+1</f>
      </c>
      <c r="DM5" s="16">
        <f>DL5+1</f>
      </c>
      <c r="DN5" s="16">
        <f>DM5+1</f>
      </c>
      <c r="DO5" s="16">
        <f>DN5+1</f>
      </c>
      <c r="DP5" s="16">
        <f>DO5+1</f>
      </c>
      <c r="DQ5" s="16">
        <f>DP5+1</f>
      </c>
      <c r="DR5" s="16">
        <f>DQ5+1</f>
      </c>
      <c r="DS5" s="16">
        <f>DR5+1</f>
      </c>
      <c r="DT5" s="16">
        <f>DS5+1</f>
      </c>
      <c r="DU5" s="16">
        <f>DT5+1</f>
      </c>
      <c r="DV5" s="16">
        <f>DU5+1</f>
      </c>
      <c r="DW5" s="16">
        <f>DV5+1</f>
      </c>
      <c r="DX5" s="16">
        <f>DW5+1</f>
      </c>
      <c r="DY5" s="16">
        <f>DX5+1</f>
      </c>
      <c r="DZ5" s="16">
        <f>DY5+1</f>
      </c>
      <c r="EA5" s="16">
        <f>DZ5+1</f>
      </c>
      <c r="EB5" s="16">
        <f>EA5+1</f>
      </c>
      <c r="EC5" s="16">
        <f>EB5+1</f>
      </c>
      <c r="ED5" s="16">
        <f>EC5+1</f>
      </c>
      <c r="EE5" s="16">
        <f>ED5+1</f>
      </c>
      <c r="EF5" s="16">
        <f>EE5+1</f>
      </c>
      <c r="EG5" s="16">
        <f>EF5+1</f>
      </c>
      <c r="EH5" s="16">
        <f>EG5+1</f>
      </c>
      <c r="EI5" s="16">
        <f>EH5+1</f>
      </c>
      <c r="EJ5" s="16">
        <f>EI5+1</f>
      </c>
      <c r="EK5" s="16">
        <f>EJ5+1</f>
      </c>
      <c r="EL5" s="16">
        <f>EK5+1</f>
      </c>
      <c r="EM5" s="16">
        <f>EL5+1</f>
      </c>
      <c r="EN5" s="16">
        <f>EM5+1</f>
      </c>
      <c r="EO5" s="16">
        <f>EN5+1</f>
      </c>
      <c r="EP5" s="16">
        <f>EO5+1</f>
      </c>
      <c r="EQ5" s="16">
        <f>EP5+1</f>
      </c>
      <c r="ER5" s="16">
        <f>EQ5+1</f>
      </c>
      <c r="ES5" s="16">
        <f>ER5+1</f>
      </c>
      <c r="ET5" s="16">
        <f>ES5+1</f>
      </c>
      <c r="EU5" s="16">
        <f>ET5+1</f>
      </c>
      <c r="EV5" s="16">
        <f>EU5+1</f>
      </c>
      <c r="EW5" s="16">
        <f>EV5+1</f>
      </c>
      <c r="EX5" s="16">
        <f>EW5+1</f>
      </c>
      <c r="EY5" s="16">
        <f>EX5+1</f>
      </c>
      <c r="EZ5" s="16">
        <f>EY5+1</f>
      </c>
      <c r="FA5" s="16">
        <f>EZ5+1</f>
      </c>
      <c r="FB5" s="16">
        <f>FA5+1</f>
      </c>
      <c r="FC5" s="16">
        <f>FB5+1</f>
      </c>
      <c r="FD5" s="16">
        <f>FC5+1</f>
      </c>
      <c r="FE5" s="16">
        <f>FD5+1</f>
      </c>
      <c r="FF5" s="16">
        <f>FE5+1</f>
      </c>
      <c r="FG5" s="16">
        <f>FF5+1</f>
      </c>
      <c r="FH5" s="16">
        <f>FG5+1</f>
      </c>
      <c r="FI5" s="16">
        <f>FH5+1</f>
      </c>
      <c r="FJ5" s="16">
        <f>FI5+1</f>
      </c>
      <c r="FK5" s="16">
        <f>FJ5+1</f>
      </c>
      <c r="FL5" s="16">
        <f>FK5+1</f>
      </c>
      <c r="FM5" s="16">
        <f>FL5+1</f>
      </c>
      <c r="FN5" s="16">
        <f>FM5+1</f>
      </c>
      <c r="FO5" s="16">
        <f>FN5+1</f>
      </c>
      <c r="FP5" s="16">
        <f>FO5+1</f>
      </c>
      <c r="FQ5" s="16">
        <f>FP5+1</f>
      </c>
      <c r="FR5" s="16">
        <f>FQ5+1</f>
      </c>
      <c r="FS5" s="16">
        <f>FR5+1</f>
      </c>
      <c r="FT5" s="16">
        <f>FS5+1</f>
      </c>
      <c r="FU5" s="16">
        <f>FT5+1</f>
      </c>
      <c r="FV5" s="16">
        <f>FU5+1</f>
      </c>
      <c r="FW5" s="16">
        <f>FV5+1</f>
      </c>
      <c r="FX5" s="16">
        <f>FW5+1</f>
      </c>
      <c r="FY5" s="16">
        <f>FX5+1</f>
      </c>
      <c r="FZ5" s="16">
        <f>FY5+1</f>
      </c>
      <c r="GA5" s="16">
        <f>FZ5+1</f>
      </c>
      <c r="GB5" s="16">
        <f>GA5+1</f>
      </c>
      <c r="GC5" s="16">
        <f>GB5+1</f>
      </c>
      <c r="GD5" s="16">
        <f>GC5+1</f>
      </c>
      <c r="GE5" s="16">
        <f>GD5+1</f>
      </c>
      <c r="GF5" s="16">
        <f>GE5+1</f>
      </c>
      <c r="GG5" s="16">
        <f>GF5+1</f>
      </c>
      <c r="GH5" s="16">
        <f>GG5+1</f>
      </c>
      <c r="GI5" s="16">
        <f>GH5+1</f>
      </c>
      <c r="GJ5" s="16">
        <f>GI5+1</f>
      </c>
      <c r="GK5" s="16">
        <f>GJ5+1</f>
      </c>
      <c r="GL5" s="16">
        <f>GK5+1</f>
      </c>
      <c r="GM5" s="16">
        <f>GL5+1</f>
      </c>
      <c r="GN5" s="16">
        <f>GM5+1</f>
      </c>
      <c r="GO5" s="16">
        <f>GN5+1</f>
      </c>
      <c r="GP5" s="16">
        <f>GO5+1</f>
      </c>
      <c r="GQ5" s="16">
        <f>GP5+1</f>
      </c>
      <c r="GR5" s="16">
        <f>GQ5+1</f>
      </c>
      <c r="GS5" s="16">
        <f>GR5+1</f>
      </c>
      <c r="GT5" s="16">
        <f>GS5+1</f>
      </c>
      <c r="GU5" s="16">
        <f>GT5+1</f>
      </c>
      <c r="GV5" s="16">
        <f>GU5+1</f>
      </c>
      <c r="GW5" s="16">
        <f>GV5+1</f>
      </c>
      <c r="GX5" s="16">
        <f>GW5+1</f>
      </c>
      <c r="GY5" s="16">
        <f>GX5+1</f>
      </c>
      <c r="GZ5" s="16">
        <f>GY5+1</f>
      </c>
      <c r="HA5" s="16">
        <f>GZ5+1</f>
      </c>
      <c r="HB5" s="16">
        <f>HA5+1</f>
      </c>
      <c r="HC5" s="16">
        <f>HB5+1</f>
      </c>
      <c r="HD5" s="16">
        <f>HC5+1</f>
      </c>
      <c r="HE5" s="16">
        <f>HD5+1</f>
      </c>
      <c r="HF5" s="16">
        <f>HE5+1</f>
      </c>
    </row>
    <row r="6">
      <c r="A6" s="11">
        <f>IF(B6="","",ROW()-5)</f>
      </c>
      <c r="B6" s="6" t="inlineStr">
        <is>
          <t xml:space="preserve">Incarico firmato</t>
        </is>
      </c>
      <c r="C6" s="5" t="inlineStr">
        <is>
          <t xml:space="preserve">Ricerca documentale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Definizione dell'obiettivo con il committente</t>
        </is>
      </c>
      <c r="C7" s="5" t="inlineStr">
        <is>
          <t xml:space="preserve">Ricerca documentale</t>
        </is>
      </c>
      <c r="D7" s="8">
        <f>WORKDAY($J$3,1)</f>
      </c>
      <c r="E7" s="7">
        <v>1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Richiesta dei documenti agli archivi</t>
        </is>
      </c>
      <c r="C8" s="5" t="inlineStr">
        <is>
          <t xml:space="preserve">Ricerca documentale</t>
        </is>
      </c>
      <c r="D8" s="8">
        <f>WORKDAY($J$3,2)</f>
      </c>
      <c r="E8" s="7">
        <v>2</v>
      </c>
      <c r="F8" s="12">
        <f>IF(OR(D8="",E8=""),"",WORKDAY(D8,MAX(E8,1)-1))</f>
      </c>
      <c r="G8" s="7" t="inlineStr">
        <is>
          <t xml:space="preserve">2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Attesa dei documenti d'archivio</t>
        </is>
      </c>
      <c r="C9" s="5" t="inlineStr">
        <is>
          <t xml:space="preserve">Ricerca documentale</t>
        </is>
      </c>
      <c r="D9" s="8">
        <f>WORKDAY($J$3,4)</f>
      </c>
      <c r="E9" s="7">
        <v>15</v>
      </c>
      <c r="F9" s="12">
        <f>IF(OR(D9="",E9=""),"",WORKDAY(D9,MAX(E9,1)-1))</f>
      </c>
      <c r="G9" s="7" t="inlineStr">
        <is>
          <t xml:space="preserve">3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Relazione geologica e categoria di sottosuolo</t>
        </is>
      </c>
      <c r="C10" s="5" t="inlineStr">
        <is>
          <t xml:space="preserve">Ricerca documentale</t>
        </is>
      </c>
      <c r="D10" s="8">
        <f>WORKDAY($J$3,4)</f>
      </c>
      <c r="E10" s="7">
        <v>22</v>
      </c>
      <c r="F10" s="12">
        <f>IF(OR(D10="",E10=""),"",WORKDAY(D10,MAX(E10,1)-1))</f>
      </c>
      <c r="G10" s="7" t="inlineStr">
        <is>
          <t xml:space="preserve">2</t>
        </is>
      </c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Storia costruttiva dell'edificio</t>
        </is>
      </c>
      <c r="C11" s="5" t="inlineStr">
        <is>
          <t xml:space="preserve">Ricerca documentale</t>
        </is>
      </c>
      <c r="D11" s="8">
        <f>WORKDAY($J$3,19)</f>
      </c>
      <c r="E11" s="7">
        <v>3</v>
      </c>
      <c r="F11" s="12">
        <f>IF(OR(D11="",E11=""),"",WORKDAY(D11,MAX(E11,1)-1))</f>
      </c>
      <c r="G11" s="7" t="inlineStr">
        <is>
          <t xml:space="preserve">4</t>
        </is>
      </c>
      <c r="H11" s="7" t="inlineStr">
        <is>
          <t xml:space="preserve">No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Rilievo geometrico e strutturale</t>
        </is>
      </c>
      <c r="C12" s="5" t="inlineStr">
        <is>
          <t xml:space="preserve">Rilievo e indagini</t>
        </is>
      </c>
      <c r="D12" s="8">
        <f>WORKDAY($J$3,2)</f>
      </c>
      <c r="E12" s="7">
        <v>7</v>
      </c>
      <c r="F12" s="12">
        <f>IF(OR(D12="",E12=""),"",WORKDAY(D12,MAX(E12,1)-1))</f>
      </c>
      <c r="G12" s="7" t="inlineStr">
        <is>
          <t xml:space="preserve">2</t>
        </is>
      </c>
      <c r="H12" s="7" t="inlineStr">
        <is>
          <t xml:space="preserve">No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Rilievo del quadro fessurativo e del degrado</t>
        </is>
      </c>
      <c r="C13" s="5" t="inlineStr">
        <is>
          <t xml:space="preserve">Rilievo e indagini</t>
        </is>
      </c>
      <c r="D13" s="8">
        <f>WORKDAY($J$3,9)</f>
      </c>
      <c r="E13" s="7">
        <v>2</v>
      </c>
      <c r="F13" s="12">
        <f>IF(OR(D13="",E13=""),"",WORKDAY(D13,MAX(E13,1)-1))</f>
      </c>
      <c r="G13" s="7" t="inlineStr">
        <is>
          <t xml:space="preserve">7</t>
        </is>
      </c>
      <c r="H13" s="7" t="inlineStr">
        <is>
          <t xml:space="preserve">No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Piano delle indagini sui materiali e sui dettagli</t>
        </is>
      </c>
      <c r="C14" s="5" t="inlineStr">
        <is>
          <t xml:space="preserve">Rilievo e indagini</t>
        </is>
      </c>
      <c r="D14" s="8">
        <f>WORKDAY($J$3,11)</f>
      </c>
      <c r="E14" s="7">
        <v>2</v>
      </c>
      <c r="F14" s="12">
        <f>IF(OR(D14="",E14=""),"",WORKDAY(D14,MAX(E14,1)-1))</f>
      </c>
      <c r="G14" s="7" t="inlineStr">
        <is>
          <t xml:space="preserve">8</t>
        </is>
      </c>
      <c r="H14" s="7" t="inlineStr">
        <is>
          <t xml:space="preserve">No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Incarico al laboratorio autorizzato</t>
        </is>
      </c>
      <c r="C15" s="5" t="inlineStr">
        <is>
          <t xml:space="preserve">Rilievo e indagini</t>
        </is>
      </c>
      <c r="D15" s="8">
        <f>WORKDAY($J$3,13)</f>
      </c>
      <c r="E15" s="7">
        <v>1</v>
      </c>
      <c r="F15" s="12">
        <f>IF(OR(D15="",E15=""),"",WORKDAY(D15,MAX(E15,1)-1))</f>
      </c>
      <c r="G15" s="7" t="inlineStr">
        <is>
          <t xml:space="preserve">9</t>
        </is>
      </c>
      <c r="H15" s="7" t="inlineStr">
        <is>
          <t xml:space="preserve">No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Prove in situ con il laboratorio</t>
        </is>
      </c>
      <c r="C16" s="5" t="inlineStr">
        <is>
          <t xml:space="preserve">Rilievo e indagini</t>
        </is>
      </c>
      <c r="D16" s="8">
        <f>WORKDAY($J$3,14)</f>
      </c>
      <c r="E16" s="7">
        <v>10</v>
      </c>
      <c r="F16" s="12">
        <f>IF(OR(D16="",E16=""),"",WORKDAY(D16,MAX(E16,1)-1))</f>
      </c>
      <c r="G16" s="7" t="inlineStr">
        <is>
          <t xml:space="preserve">10</t>
        </is>
      </c>
      <c r="H16" s="7" t="inlineStr">
        <is>
          <t xml:space="preserve">No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Saggi sui dettagli costruttivi</t>
        </is>
      </c>
      <c r="C17" s="5" t="inlineStr">
        <is>
          <t xml:space="preserve">Rilievo e indagini</t>
        </is>
      </c>
      <c r="D17" s="8">
        <f>WORKDAY($J$3,14)</f>
      </c>
      <c r="E17" s="7">
        <v>5</v>
      </c>
      <c r="F17" s="12">
        <f>IF(OR(D17="",E17=""),"",WORKDAY(D17,MAX(E17,1)-1))</f>
      </c>
      <c r="G17" s="7" t="inlineStr">
        <is>
          <t xml:space="preserve">10</t>
        </is>
      </c>
      <c r="H17" s="7" t="inlineStr">
        <is>
          <t xml:space="preserve">No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Certificati del laboratorio</t>
        </is>
      </c>
      <c r="C18" s="5" t="inlineStr">
        <is>
          <t xml:space="preserve">Rilievo e indagini</t>
        </is>
      </c>
      <c r="D18" s="8">
        <f>WORKDAY($J$3,24)</f>
      </c>
      <c r="E18" s="7">
        <v>10</v>
      </c>
      <c r="F18" s="12">
        <f>IF(OR(D18="",E18=""),"",WORKDAY(D18,MAX(E18,1)-1))</f>
      </c>
      <c r="G18" s="7" t="inlineStr">
        <is>
          <t xml:space="preserve">11</t>
        </is>
      </c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Livello di conoscenza e fattore di confidenza</t>
        </is>
      </c>
      <c r="C19" s="5" t="inlineStr">
        <is>
          <t xml:space="preserve">Rilievo e indagini</t>
        </is>
      </c>
      <c r="D19" s="8">
        <f>WORKDAY($J$3,34)</f>
      </c>
      <c r="E19" s="7">
        <v>1</v>
      </c>
      <c r="F19" s="12">
        <f>IF(OR(D19="",E19=""),"",WORKDAY(D19,MAX(E19,1)-1))</f>
      </c>
      <c r="G19" s="7" t="inlineStr">
        <is>
          <t xml:space="preserve">13, 12, 6, 5</t>
        </is>
      </c>
      <c r="H19" s="7" t="inlineStr">
        <is>
          <t xml:space="preserve">No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Conoscenza dell'edificio completata</t>
        </is>
      </c>
      <c r="C20" s="5" t="inlineStr">
        <is>
          <t xml:space="preserve">Rilievo e indagini</t>
        </is>
      </c>
      <c r="D20" s="8">
        <f>WORKDAY($J$3,34)</f>
      </c>
      <c r="E20" s="7">
        <v>0</v>
      </c>
      <c r="F20" s="12">
        <f>IF(OR(D20="",E20=""),"",WORKDAY(D20,MAX(E20,1)-1))</f>
      </c>
      <c r="G20" s="7" t="inlineStr">
        <is>
          <t xml:space="preserve">14</t>
        </is>
      </c>
      <c r="H20" s="7" t="inlineStr">
        <is>
          <t xml:space="preserve">Sì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Modello di calcolo della struttura esistente</t>
        </is>
      </c>
      <c r="C21" s="5" t="inlineStr">
        <is>
          <t xml:space="preserve">Modello e verifiche</t>
        </is>
      </c>
      <c r="D21" s="8">
        <f>WORKDAY($J$3,35)</f>
      </c>
      <c r="E21" s="7">
        <v>10</v>
      </c>
      <c r="F21" s="12">
        <f>IF(OR(D21="",E21=""),"",WORKDAY(D21,MAX(E21,1)-1))</f>
      </c>
      <c r="G21" s="7" t="inlineStr">
        <is>
          <t xml:space="preserve">15</t>
        </is>
      </c>
      <c r="H21" s="7" t="inlineStr">
        <is>
          <t xml:space="preserve">No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Analisi e verifiche</t>
        </is>
      </c>
      <c r="C22" s="5" t="inlineStr">
        <is>
          <t xml:space="preserve">Modello e verifiche</t>
        </is>
      </c>
      <c r="D22" s="8">
        <f>WORKDAY($J$3,45)</f>
      </c>
      <c r="E22" s="7">
        <v>10</v>
      </c>
      <c r="F22" s="12">
        <f>IF(OR(D22="",E22=""),"",WORKDAY(D22,MAX(E22,1)-1))</f>
      </c>
      <c r="G22" s="7" t="inlineStr">
        <is>
          <t xml:space="preserve">16</t>
        </is>
      </c>
      <c r="H22" s="7" t="inlineStr">
        <is>
          <t xml:space="preserve">No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   Analisi sismica globale</t>
        </is>
      </c>
      <c r="C23" s="5" t="inlineStr">
        <is>
          <t xml:space="preserve">Modello e verifiche</t>
        </is>
      </c>
      <c r="D23" s="8">
        <f>WORKDAY($J$3,45)</f>
      </c>
      <c r="E23" s="7">
        <v>6</v>
      </c>
      <c r="F23" s="12">
        <f>IF(OR(D23="",E23=""),"",WORKDAY(D23,MAX(E23,1)-1))</f>
      </c>
      <c r="G23" s="7"/>
      <c r="H23" s="7" t="inlineStr">
        <is>
          <t xml:space="preserve">No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   Meccanismi locali di collasso</t>
        </is>
      </c>
      <c r="C24" s="5" t="inlineStr">
        <is>
          <t xml:space="preserve">Modello e verifiche</t>
        </is>
      </c>
      <c r="D24" s="8">
        <f>WORKDAY($J$3,49)</f>
      </c>
      <c r="E24" s="7">
        <v>6</v>
      </c>
      <c r="F24" s="12">
        <f>IF(OR(D24="",E24=""),"",WORKDAY(D24,MAX(E24,1)-1))</f>
      </c>
      <c r="G24" s="7"/>
      <c r="H24" s="7" t="inlineStr">
        <is>
          <t xml:space="preserve">No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Indice di rischio e classe di rischio sismico</t>
        </is>
      </c>
      <c r="C25" s="5" t="inlineStr">
        <is>
          <t xml:space="preserve">Modello e verifiche</t>
        </is>
      </c>
      <c r="D25" s="8">
        <f>WORKDAY($J$3,55)</f>
      </c>
      <c r="E25" s="7">
        <v>2</v>
      </c>
      <c r="F25" s="12">
        <f>IF(OR(D25="",E25=""),"",WORKDAY(D25,MAX(E25,1)-1))</f>
      </c>
      <c r="G25" s="7" t="inlineStr">
        <is>
          <t xml:space="preserve">17</t>
        </is>
      </c>
      <c r="H25" s="7" t="inlineStr">
        <is>
          <t xml:space="preserve">No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Relazione sulla valutazione della sicurezza</t>
        </is>
      </c>
      <c r="C26" s="5" t="inlineStr">
        <is>
          <t xml:space="preserve">Modello e verifiche</t>
        </is>
      </c>
      <c r="D26" s="8">
        <f>WORKDAY($J$3,57)</f>
      </c>
      <c r="E26" s="7">
        <v>4</v>
      </c>
      <c r="F26" s="12">
        <f>IF(OR(D26="",E26=""),"",WORKDAY(D26,MAX(E26,1)-1))</f>
      </c>
      <c r="G26" s="7" t="inlineStr">
        <is>
          <t xml:space="preserve">20</t>
        </is>
      </c>
      <c r="H26" s="7" t="inlineStr">
        <is>
          <t xml:space="preserve">No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Presentazione dei risultati al committente</t>
        </is>
      </c>
      <c r="C27" s="5" t="inlineStr">
        <is>
          <t xml:space="preserve">Modello e verifiche</t>
        </is>
      </c>
      <c r="D27" s="8">
        <f>WORKDAY($J$3,61)</f>
      </c>
      <c r="E27" s="7">
        <v>1</v>
      </c>
      <c r="F27" s="12">
        <f>IF(OR(D27="",E27=""),"",WORKDAY(D27,MAX(E27,1)-1))</f>
      </c>
      <c r="G27" s="7" t="inlineStr">
        <is>
          <t xml:space="preserve">21, 23</t>
        </is>
      </c>
      <c r="H27" s="7" t="inlineStr">
        <is>
          <t xml:space="preserve">No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Ipotesi d'intervento con costi e benefici</t>
        </is>
      </c>
      <c r="C28" s="5" t="inlineStr">
        <is>
          <t xml:space="preserve">Progetto dell'intervento</t>
        </is>
      </c>
      <c r="D28" s="8">
        <f>WORKDAY($J$3,57)</f>
      </c>
      <c r="E28" s="7">
        <v>4</v>
      </c>
      <c r="F28" s="12">
        <f>IF(OR(D28="",E28=""),"",WORKDAY(D28,MAX(E28,1)-1))</f>
      </c>
      <c r="G28" s="7" t="inlineStr">
        <is>
          <t xml:space="preserve">20</t>
        </is>
      </c>
      <c r="H28" s="7" t="inlineStr">
        <is>
          <t xml:space="preserve">No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Scelta della strategia d'intervento da parte del committente</t>
        </is>
      </c>
      <c r="C29" s="5" t="inlineStr">
        <is>
          <t xml:space="preserve">Progetto dell'intervento</t>
        </is>
      </c>
      <c r="D29" s="8">
        <f>WORKDAY($J$3,62)</f>
      </c>
      <c r="E29" s="7">
        <v>5</v>
      </c>
      <c r="F29" s="12">
        <f>IF(OR(D29="",E29=""),"",WORKDAY(D29,MAX(E29,1)-1))</f>
      </c>
      <c r="G29" s="7" t="inlineStr">
        <is>
          <t xml:space="preserve">22</t>
        </is>
      </c>
      <c r="H29" s="7" t="inlineStr">
        <is>
          <t xml:space="preserve">No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Strategia d'intervento decisa</t>
        </is>
      </c>
      <c r="C30" s="5" t="inlineStr">
        <is>
          <t xml:space="preserve">Progetto dell'intervento</t>
        </is>
      </c>
      <c r="D30" s="8">
        <f>WORKDAY($J$3,66)</f>
      </c>
      <c r="E30" s="7">
        <v>0</v>
      </c>
      <c r="F30" s="12">
        <f>IF(OR(D30="",E30=""),"",WORKDAY(D30,MAX(E30,1)-1))</f>
      </c>
      <c r="G30" s="7" t="inlineStr">
        <is>
          <t xml:space="preserve">24</t>
        </is>
      </c>
      <c r="H30" s="7" t="inlineStr">
        <is>
          <t xml:space="preserve">Sì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Progetto degli interventi: rinforzi, collegamenti, solai</t>
        </is>
      </c>
      <c r="C31" s="5" t="inlineStr">
        <is>
          <t xml:space="preserve">Progetto dell'intervento</t>
        </is>
      </c>
      <c r="D31" s="8">
        <f>WORKDAY($J$3,67)</f>
      </c>
      <c r="E31" s="7">
        <v>12</v>
      </c>
      <c r="F31" s="12">
        <f>IF(OR(D31="",E31=""),"",WORKDAY(D31,MAX(E31,1)-1))</f>
      </c>
      <c r="G31" s="7" t="inlineStr">
        <is>
          <t xml:space="preserve">25</t>
        </is>
      </c>
      <c r="H31" s="7" t="inlineStr">
        <is>
          <t xml:space="preserve">No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 t="inlineStr">
        <is>
          <t xml:space="preserve">Verifiche dello stato di progetto e nuovo indice di rischio</t>
        </is>
      </c>
      <c r="C32" s="5" t="inlineStr">
        <is>
          <t xml:space="preserve">Progetto dell'intervento</t>
        </is>
      </c>
      <c r="D32" s="8">
        <f>WORKDAY($J$3,79)</f>
      </c>
      <c r="E32" s="7">
        <v>4</v>
      </c>
      <c r="F32" s="12">
        <f>IF(OR(D32="",E32=""),"",WORKDAY(D32,MAX(E32,1)-1))</f>
      </c>
      <c r="G32" s="7" t="inlineStr">
        <is>
          <t xml:space="preserve">26</t>
        </is>
      </c>
      <c r="H32" s="7" t="inlineStr">
        <is>
          <t xml:space="preserve">No</t>
        </is>
      </c>
      <c r="I32" s="9">
        <v>0</v>
      </c>
      <c r="J32" s="8">
        <f>F32</f>
      </c>
      <c r="K32" s="11">
        <f>IF(OR(F32="",J32=""),"",F32-J32)</f>
      </c>
    </row>
    <row r="33">
      <c r="A33" s="11">
        <f>IF(B33="","",ROW()-5)</f>
      </c>
      <c r="B33" s="6" t="inlineStr">
        <is>
          <t xml:space="preserve">Elaborati esecutivi e particolari costruttivi</t>
        </is>
      </c>
      <c r="C33" s="5" t="inlineStr">
        <is>
          <t xml:space="preserve">Progetto dell'intervento</t>
        </is>
      </c>
      <c r="D33" s="8">
        <f>WORKDAY($J$3,79)</f>
      </c>
      <c r="E33" s="7">
        <v>6</v>
      </c>
      <c r="F33" s="12">
        <f>IF(OR(D33="",E33=""),"",WORKDAY(D33,MAX(E33,1)-1))</f>
      </c>
      <c r="G33" s="7" t="inlineStr">
        <is>
          <t xml:space="preserve">26</t>
        </is>
      </c>
      <c r="H33" s="7" t="inlineStr">
        <is>
          <t xml:space="preserve">No</t>
        </is>
      </c>
      <c r="I33" s="9">
        <v>0</v>
      </c>
      <c r="J33" s="8">
        <f>F33</f>
      </c>
      <c r="K33" s="11">
        <f>IF(OR(F33="",J33=""),"",F33-J33)</f>
      </c>
    </row>
    <row r="34">
      <c r="A34" s="11">
        <f>IF(B34="","",ROW()-5)</f>
      </c>
      <c r="B34" s="6" t="inlineStr">
        <is>
          <t xml:space="preserve">Computo metrico degli interventi strutturali</t>
        </is>
      </c>
      <c r="C34" s="5" t="inlineStr">
        <is>
          <t xml:space="preserve">Progetto dell'intervento</t>
        </is>
      </c>
      <c r="D34" s="8">
        <f>WORKDAY($J$3,85)</f>
      </c>
      <c r="E34" s="7">
        <v>4</v>
      </c>
      <c r="F34" s="12">
        <f>IF(OR(D34="",E34=""),"",WORKDAY(D34,MAX(E34,1)-1))</f>
      </c>
      <c r="G34" s="7" t="inlineStr">
        <is>
          <t xml:space="preserve">28</t>
        </is>
      </c>
      <c r="H34" s="7" t="inlineStr">
        <is>
          <t xml:space="preserve">No</t>
        </is>
      </c>
      <c r="I34" s="9">
        <v>0</v>
      </c>
      <c r="J34" s="8">
        <f>F34</f>
      </c>
      <c r="K34" s="11">
        <f>IF(OR(F34="",J34=""),"",F34-J34)</f>
      </c>
    </row>
    <row r="35">
      <c r="A35" s="11">
        <f>IF(B35="","",ROW()-5)</f>
      </c>
      <c r="B35" s="6" t="inlineStr">
        <is>
          <t xml:space="preserve">Piano di manutenzione delle strutture</t>
        </is>
      </c>
      <c r="C35" s="5" t="inlineStr">
        <is>
          <t xml:space="preserve">Progetto dell'intervento</t>
        </is>
      </c>
      <c r="D35" s="8">
        <f>WORKDAY($J$3,85)</f>
      </c>
      <c r="E35" s="7">
        <v>2</v>
      </c>
      <c r="F35" s="12">
        <f>IF(OR(D35="",E35=""),"",WORKDAY(D35,MAX(E35,1)-1))</f>
      </c>
      <c r="G35" s="7" t="inlineStr">
        <is>
          <t xml:space="preserve">28</t>
        </is>
      </c>
      <c r="H35" s="7" t="inlineStr">
        <is>
          <t xml:space="preserve">No</t>
        </is>
      </c>
      <c r="I35" s="9">
        <v>0</v>
      </c>
      <c r="J35" s="8">
        <f>F35</f>
      </c>
      <c r="K35" s="11">
        <f>IF(OR(F35="",J35=""),"",F35-J35)</f>
      </c>
    </row>
    <row r="36">
      <c r="A36" s="11">
        <f>IF(B36="","",ROW()-5)</f>
      </c>
      <c r="B36" s="6" t="inlineStr">
        <is>
          <t xml:space="preserve">Verifica interna del progetto</t>
        </is>
      </c>
      <c r="C36" s="5" t="inlineStr">
        <is>
          <t xml:space="preserve">Progetto dell'intervento</t>
        </is>
      </c>
      <c r="D36" s="8">
        <f>WORKDAY($J$3,89)</f>
      </c>
      <c r="E36" s="7">
        <v>2</v>
      </c>
      <c r="F36" s="12">
        <f>IF(OR(D36="",E36=""),"",WORKDAY(D36,MAX(E36,1)-1))</f>
      </c>
      <c r="G36" s="7" t="inlineStr">
        <is>
          <t xml:space="preserve">29, 30, 27</t>
        </is>
      </c>
      <c r="H36" s="7" t="inlineStr">
        <is>
          <t xml:space="preserve">No</t>
        </is>
      </c>
      <c r="I36" s="9">
        <v>0</v>
      </c>
      <c r="J36" s="8">
        <f>F36</f>
      </c>
      <c r="K36" s="11">
        <f>IF(OR(F36="",J36=""),"",F36-J36)</f>
      </c>
    </row>
    <row r="37">
      <c r="A37" s="11">
        <f>IF(B37="","",ROW()-5)</f>
      </c>
      <c r="B37" s="6" t="inlineStr">
        <is>
          <t xml:space="preserve">Progetto strutturale firmato</t>
        </is>
      </c>
      <c r="C37" s="5" t="inlineStr">
        <is>
          <t xml:space="preserve">Progetto dell'intervento</t>
        </is>
      </c>
      <c r="D37" s="8">
        <f>WORKDAY($J$3,90)</f>
      </c>
      <c r="E37" s="7">
        <v>0</v>
      </c>
      <c r="F37" s="12">
        <f>IF(OR(D37="",E37=""),"",WORKDAY(D37,MAX(E37,1)-1))</f>
      </c>
      <c r="G37" s="7" t="inlineStr">
        <is>
          <t xml:space="preserve">31</t>
        </is>
      </c>
      <c r="H37" s="7" t="inlineStr">
        <is>
          <t xml:space="preserve">Sì</t>
        </is>
      </c>
      <c r="I37" s="9">
        <v>0</v>
      </c>
      <c r="J37" s="8">
        <f>F37</f>
      </c>
      <c r="K37" s="11">
        <f>IF(OR(F37="",J37=""),"",F37-J37)</f>
      </c>
    </row>
    <row r="38">
      <c r="A38" s="11">
        <f>IF(B38="","",ROW()-5)</f>
      </c>
      <c r="B38" s="6" t="inlineStr">
        <is>
          <t xml:space="preserve">Deposito o richiesta di autorizzazione sismica</t>
        </is>
      </c>
      <c r="C38" s="5" t="inlineStr">
        <is>
          <t xml:space="preserve">Pratica sismica</t>
        </is>
      </c>
      <c r="D38" s="8">
        <f>WORKDAY($J$3,91)</f>
      </c>
      <c r="E38" s="7">
        <v>4</v>
      </c>
      <c r="F38" s="12">
        <f>IF(OR(D38="",E38=""),"",WORKDAY(D38,MAX(E38,1)-1))</f>
      </c>
      <c r="G38" s="7" t="inlineStr">
        <is>
          <t xml:space="preserve">32</t>
        </is>
      </c>
      <c r="H38" s="7" t="inlineStr">
        <is>
          <t xml:space="preserve">No</t>
        </is>
      </c>
      <c r="I38" s="9">
        <v>0</v>
      </c>
      <c r="J38" s="8">
        <f>F38</f>
      </c>
      <c r="K38" s="11">
        <f>IF(OR(F38="",J38=""),"",F38-J38)</f>
      </c>
    </row>
    <row r="39">
      <c r="A39" s="11">
        <f>IF(B39="","",ROW()-5)</f>
      </c>
      <c r="B39" s="6" t="inlineStr">
        <is>
          <t xml:space="preserve">Titolo edilizio per gli interventi strutturali (SCIA, art. 22 del DPR 380/2001)</t>
        </is>
      </c>
      <c r="C39" s="5" t="inlineStr">
        <is>
          <t xml:space="preserve">Pratica sismica</t>
        </is>
      </c>
      <c r="D39" s="8">
        <f>WORKDAY($J$3,91)</f>
      </c>
      <c r="E39" s="7">
        <v>3</v>
      </c>
      <c r="F39" s="12">
        <f>IF(OR(D39="",E39=""),"",WORKDAY(D39,MAX(E39,1)-1))</f>
      </c>
      <c r="G39" s="7" t="inlineStr">
        <is>
          <t xml:space="preserve">32</t>
        </is>
      </c>
      <c r="H39" s="7" t="inlineStr">
        <is>
          <t xml:space="preserve">No</t>
        </is>
      </c>
      <c r="I39" s="9">
        <v>0</v>
      </c>
      <c r="J39" s="8">
        <f>F39</f>
      </c>
      <c r="K39" s="11">
        <f>IF(OR(F39="",J39=""),"",F39-J39)</f>
      </c>
    </row>
    <row r="40">
      <c r="A40" s="11">
        <f>IF(B40="","",ROW()-5)</f>
      </c>
      <c r="B40" s="6" t="inlineStr">
        <is>
          <t xml:space="preserve">Asseverazione della classe di rischio con il titolo edilizio, se si usano le detrazioni (DM 58/2017)</t>
        </is>
      </c>
      <c r="C40" s="5" t="inlineStr">
        <is>
          <t xml:space="preserve">Pratica sismica</t>
        </is>
      </c>
      <c r="D40" s="8">
        <f>WORKDAY($J$3,91)</f>
      </c>
      <c r="E40" s="7">
        <v>3</v>
      </c>
      <c r="F40" s="12">
        <f>IF(OR(D40="",E40=""),"",WORKDAY(D40,MAX(E40,1)-1))</f>
      </c>
      <c r="G40" s="7" t="inlineStr">
        <is>
          <t xml:space="preserve">32</t>
        </is>
      </c>
      <c r="H40" s="7" t="inlineStr">
        <is>
          <t xml:space="preserve">No</t>
        </is>
      </c>
      <c r="I40" s="9">
        <v>0</v>
      </c>
      <c r="J40" s="8">
        <f>F40</f>
      </c>
      <c r="K40" s="11">
        <f>IF(OR(F40="",J40=""),"",F40-J40)</f>
      </c>
    </row>
    <row r="41">
      <c r="A41" s="11">
        <f>IF(B41="","",ROW()-5)</f>
      </c>
      <c r="B41" s="6" t="inlineStr">
        <is>
          <t xml:space="preserve">Istruttoria dell'ufficio sismico</t>
        </is>
      </c>
      <c r="C41" s="5" t="inlineStr">
        <is>
          <t xml:space="preserve">Pratica sismica</t>
        </is>
      </c>
      <c r="D41" s="8">
        <f>WORKDAY($J$3,95)</f>
      </c>
      <c r="E41" s="7">
        <v>42</v>
      </c>
      <c r="F41" s="12">
        <f>IF(OR(D41="",E41=""),"",WORKDAY(D41,MAX(E41,1)-1))</f>
      </c>
      <c r="G41" s="7" t="inlineStr">
        <is>
          <t xml:space="preserve">33</t>
        </is>
      </c>
      <c r="H41" s="7" t="inlineStr">
        <is>
          <t xml:space="preserve">No</t>
        </is>
      </c>
      <c r="I41" s="9">
        <v>0</v>
      </c>
      <c r="J41" s="8">
        <f>F41</f>
      </c>
      <c r="K41" s="11">
        <f>IF(OR(F41="",J41=""),"",F41-J41)</f>
      </c>
    </row>
    <row r="42">
      <c r="A42" s="11">
        <f>IF(B42="","",ROW()-5)</f>
      </c>
      <c r="B42" s="6" t="inlineStr">
        <is>
          <t xml:space="preserve">Risposta alle eventuali integrazioni</t>
        </is>
      </c>
      <c r="C42" s="5" t="inlineStr">
        <is>
          <t xml:space="preserve">Pratica sismica</t>
        </is>
      </c>
      <c r="D42" s="8">
        <f>WORKDAY($J$3,110)</f>
      </c>
      <c r="E42" s="7">
        <v>11</v>
      </c>
      <c r="F42" s="12">
        <f>IF(OR(D42="",E42=""),"",WORKDAY(D42,MAX(E42,1)-1))</f>
      </c>
      <c r="G42" s="7" t="inlineStr">
        <is>
          <t xml:space="preserve">33</t>
        </is>
      </c>
      <c r="H42" s="7" t="inlineStr">
        <is>
          <t xml:space="preserve">No</t>
        </is>
      </c>
      <c r="I42" s="9">
        <v>0</v>
      </c>
      <c r="J42" s="8">
        <f>F42</f>
      </c>
      <c r="K42" s="11">
        <f>IF(OR(F42="",J42=""),"",F42-J42)</f>
      </c>
    </row>
    <row r="43">
      <c r="A43" s="11">
        <f>IF(B43="","",ROW()-5)</f>
      </c>
      <c r="B43" s="6" t="inlineStr">
        <is>
          <t xml:space="preserve">Pratica sismica autorizzata</t>
        </is>
      </c>
      <c r="C43" s="5" t="inlineStr">
        <is>
          <t xml:space="preserve">Pratica sismica</t>
        </is>
      </c>
      <c r="D43" s="8">
        <f>WORKDAY($J$3,136)</f>
      </c>
      <c r="E43" s="7">
        <v>0</v>
      </c>
      <c r="F43" s="12">
        <f>IF(OR(D43="",E43=""),"",WORKDAY(D43,MAX(E43,1)-1))</f>
      </c>
      <c r="G43" s="7" t="inlineStr">
        <is>
          <t xml:space="preserve">36, 37, 34, 35</t>
        </is>
      </c>
      <c r="H43" s="7" t="inlineStr">
        <is>
          <t xml:space="preserve">Sì</t>
        </is>
      </c>
      <c r="I43" s="9">
        <v>0</v>
      </c>
      <c r="J43" s="8">
        <f>F43</f>
      </c>
      <c r="K43" s="11">
        <f>IF(OR(F43="",J43=""),"",F43-J43)</f>
      </c>
    </row>
    <row r="44">
      <c r="A44" s="11">
        <f>IF(B44="","",ROW()-5)</f>
      </c>
      <c r="B44" s="6"/>
      <c r="C44" s="5"/>
      <c r="D44" s="8"/>
      <c r="E44" s="7"/>
      <c r="F44" s="12">
        <f>IF(OR(D44="",E44=""),"",WORKDAY(D44,MAX(E44,1)-1))</f>
      </c>
      <c r="G44" s="7"/>
      <c r="H44" s="7"/>
      <c r="I44" s="9"/>
      <c r="J44" s="8"/>
      <c r="K44" s="11">
        <f>IF(OR(F44="",J44=""),"",F44-J44)</f>
      </c>
    </row>
    <row r="45">
      <c r="A45" s="11">
        <f>IF(B45="","",ROW()-5)</f>
      </c>
      <c r="B45" s="6"/>
      <c r="C45" s="5"/>
      <c r="D45" s="8"/>
      <c r="E45" s="7"/>
      <c r="F45" s="12">
        <f>IF(OR(D45="",E45=""),"",WORKDAY(D45,MAX(E45,1)-1))</f>
      </c>
      <c r="G45" s="7"/>
      <c r="H45" s="7"/>
      <c r="I45" s="9"/>
      <c r="J45" s="8"/>
      <c r="K45" s="11">
        <f>IF(OR(F45="",J45=""),"",F45-J45)</f>
      </c>
    </row>
    <row r="46">
      <c r="A46" s="11">
        <f>IF(B46="","",ROW()-5)</f>
      </c>
      <c r="B46" s="6"/>
      <c r="C46" s="5"/>
      <c r="D46" s="8"/>
      <c r="E46" s="7"/>
      <c r="F46" s="12">
        <f>IF(OR(D46="",E46=""),"",WORKDAY(D46,MAX(E46,1)-1))</f>
      </c>
      <c r="G46" s="7"/>
      <c r="H46" s="7"/>
      <c r="I46" s="9"/>
      <c r="J46" s="8"/>
      <c r="K46" s="11">
        <f>IF(OR(F46="",J46=""),"",F46-J46)</f>
      </c>
    </row>
    <row r="47">
      <c r="A47" s="11">
        <f>IF(B47="","",ROW()-5)</f>
      </c>
      <c r="B47" s="6"/>
      <c r="C47" s="5"/>
      <c r="D47" s="8"/>
      <c r="E47" s="7"/>
      <c r="F47" s="12">
        <f>IF(OR(D47="",E47=""),"",WORKDAY(D47,MAX(E47,1)-1))</f>
      </c>
      <c r="G47" s="7"/>
      <c r="H47" s="7"/>
      <c r="I47" s="9"/>
      <c r="J47" s="8"/>
      <c r="K47" s="11">
        <f>IF(OR(F47="",J47=""),"",F47-J47)</f>
      </c>
    </row>
    <row r="48">
      <c r="A48" s="11">
        <f>IF(B48="","",ROW()-5)</f>
      </c>
      <c r="B48" s="6"/>
      <c r="C48" s="5"/>
      <c r="D48" s="8"/>
      <c r="E48" s="7"/>
      <c r="F48" s="12">
        <f>IF(OR(D48="",E48=""),"",WORKDAY(D48,MAX(E48,1)-1))</f>
      </c>
      <c r="G48" s="7"/>
      <c r="H48" s="7"/>
      <c r="I48" s="9"/>
      <c r="J48" s="8"/>
      <c r="K48" s="11">
        <f>IF(OR(F48="",J48=""),"",F48-J48)</f>
      </c>
    </row>
    <row r="49">
      <c r="A49" s="11">
        <f>IF(B49="","",ROW()-5)</f>
      </c>
      <c r="B49" s="6"/>
      <c r="C49" s="5"/>
      <c r="D49" s="8"/>
      <c r="E49" s="7"/>
      <c r="F49" s="12">
        <f>IF(OR(D49="",E49=""),"",WORKDAY(D49,MAX(E49,1)-1))</f>
      </c>
      <c r="G49" s="7"/>
      <c r="H49" s="7"/>
      <c r="I49" s="9"/>
      <c r="J49" s="8"/>
      <c r="K49" s="11">
        <f>IF(OR(F49="",J49=""),"",F49-J49)</f>
      </c>
    </row>
    <row r="50">
      <c r="A50" s="11">
        <f>IF(B50="","",ROW()-5)</f>
      </c>
      <c r="B50" s="6"/>
      <c r="C50" s="5"/>
      <c r="D50" s="8"/>
      <c r="E50" s="7"/>
      <c r="F50" s="12">
        <f>IF(OR(D50="",E50=""),"",WORKDAY(D50,MAX(E50,1)-1))</f>
      </c>
      <c r="G50" s="7"/>
      <c r="H50" s="7"/>
      <c r="I50" s="9"/>
      <c r="J50" s="8"/>
      <c r="K50" s="11">
        <f>IF(OR(F50="",J50=""),"",F50-J50)</f>
      </c>
    </row>
    <row r="51">
      <c r="A51" s="11">
        <f>IF(B51="","",ROW()-5)</f>
      </c>
      <c r="B51" s="6"/>
      <c r="C51" s="5"/>
      <c r="D51" s="8"/>
      <c r="E51" s="7"/>
      <c r="F51" s="12">
        <f>IF(OR(D51="",E51=""),"",WORKDAY(D51,MAX(E51,1)-1))</f>
      </c>
      <c r="G51" s="7"/>
      <c r="H51" s="7"/>
      <c r="I51" s="9"/>
      <c r="J51" s="8"/>
      <c r="K51" s="11">
        <f>IF(OR(F51="",J51=""),"",F51-J51)</f>
      </c>
    </row>
    <row r="52">
      <c r="A52" s="11">
        <f>IF(B52="","",ROW()-5)</f>
      </c>
      <c r="B52" s="6"/>
      <c r="C52" s="5"/>
      <c r="D52" s="8"/>
      <c r="E52" s="7"/>
      <c r="F52" s="12">
        <f>IF(OR(D52="",E52=""),"",WORKDAY(D52,MAX(E52,1)-1))</f>
      </c>
      <c r="G52" s="7"/>
      <c r="H52" s="7"/>
      <c r="I52" s="9"/>
      <c r="J52" s="8"/>
      <c r="K52" s="11">
        <f>IF(OR(F52="",J52=""),"",F52-J52)</f>
      </c>
    </row>
    <row r="53">
      <c r="A53" s="11">
        <f>IF(B53="","",ROW()-5)</f>
      </c>
      <c r="B53" s="6"/>
      <c r="C53" s="5"/>
      <c r="D53" s="8"/>
      <c r="E53" s="7"/>
      <c r="F53" s="12">
        <f>IF(OR(D53="",E53=""),"",WORKDAY(D53,MAX(E53,1)-1))</f>
      </c>
      <c r="G53" s="7"/>
      <c r="H53" s="7"/>
      <c r="I53" s="9"/>
      <c r="J53" s="8"/>
      <c r="K53" s="11">
        <f>IF(OR(F53="",J53=""),"",F53-J53)</f>
      </c>
    </row>
    <row r="54">
      <c r="A54" s="11">
        <f>IF(B54="","",ROW()-5)</f>
      </c>
      <c r="B54" s="6"/>
      <c r="C54" s="5"/>
      <c r="D54" s="8"/>
      <c r="E54" s="7"/>
      <c r="F54" s="12">
        <f>IF(OR(D54="",E54=""),"",WORKDAY(D54,MAX(E54,1)-1))</f>
      </c>
      <c r="G54" s="7"/>
      <c r="H54" s="7"/>
      <c r="I54" s="9"/>
      <c r="J54" s="8"/>
      <c r="K54" s="11">
        <f>IF(OR(F54="",J54=""),"",F54-J54)</f>
      </c>
    </row>
    <row r="55">
      <c r="A55" s="11">
        <f>IF(B55="","",ROW()-5)</f>
      </c>
      <c r="B55" s="6"/>
      <c r="C55" s="5"/>
      <c r="D55" s="8"/>
      <c r="E55" s="7"/>
      <c r="F55" s="12">
        <f>IF(OR(D55="",E55=""),"",WORKDAY(D55,MAX(E55,1)-1))</f>
      </c>
      <c r="G55" s="7"/>
      <c r="H55" s="7"/>
      <c r="I55" s="9"/>
      <c r="J55" s="8"/>
      <c r="K55" s="11">
        <f>IF(OR(F55="",J55=""),"",F55-J55)</f>
      </c>
    </row>
    <row r="56">
      <c r="A56" s="11">
        <f>IF(B56="","",ROW()-5)</f>
      </c>
      <c r="B56" s="6"/>
      <c r="C56" s="5"/>
      <c r="D56" s="8"/>
      <c r="E56" s="7"/>
      <c r="F56" s="12">
        <f>IF(OR(D56="",E56=""),"",WORKDAY(D56,MAX(E56,1)-1))</f>
      </c>
      <c r="G56" s="7"/>
      <c r="H56" s="7"/>
      <c r="I56" s="9"/>
      <c r="J56" s="8"/>
      <c r="K56" s="11">
        <f>IF(OR(F56="",J56=""),"",F56-J56)</f>
      </c>
    </row>
    <row r="57">
      <c r="A57" s="11">
        <f>IF(B57="","",ROW()-5)</f>
      </c>
      <c r="B57" s="6"/>
      <c r="C57" s="5"/>
      <c r="D57" s="8"/>
      <c r="E57" s="7"/>
      <c r="F57" s="12">
        <f>IF(OR(D57="",E57=""),"",WORKDAY(D57,MAX(E57,1)-1))</f>
      </c>
      <c r="G57" s="7"/>
      <c r="H57" s="7"/>
      <c r="I57" s="9"/>
      <c r="J57" s="8"/>
      <c r="K57" s="11">
        <f>IF(OR(F57="",J57=""),"",F57-J57)</f>
      </c>
    </row>
    <row r="58">
      <c r="A58" s="11">
        <f>IF(B58="","",ROW()-5)</f>
      </c>
      <c r="B58" s="6"/>
      <c r="C58" s="5"/>
      <c r="D58" s="8"/>
      <c r="E58" s="7"/>
      <c r="F58" s="12">
        <f>IF(OR(D58="",E58=""),"",WORKDAY(D58,MAX(E58,1)-1))</f>
      </c>
      <c r="G58" s="7"/>
      <c r="H58" s="7"/>
      <c r="I58" s="9"/>
      <c r="J58" s="8"/>
      <c r="K58" s="11">
        <f>IF(OR(F58="",J58=""),"",F58-J58)</f>
      </c>
    </row>
    <row r="59">
      <c r="A59" s="11">
        <f>IF(B59="","",ROW()-5)</f>
      </c>
      <c r="B59" s="6"/>
      <c r="C59" s="5"/>
      <c r="D59" s="8"/>
      <c r="E59" s="7"/>
      <c r="F59" s="12">
        <f>IF(OR(D59="",E59=""),"",WORKDAY(D59,MAX(E59,1)-1))</f>
      </c>
      <c r="G59" s="7"/>
      <c r="H59" s="7"/>
      <c r="I59" s="9"/>
      <c r="J59" s="8"/>
      <c r="K59" s="11">
        <f>IF(OR(F59="",J59=""),"",F59-J59)</f>
      </c>
    </row>
    <row r="60">
      <c r="A60" s="11">
        <f>IF(B60="","",ROW()-5)</f>
      </c>
      <c r="B60" s="6"/>
      <c r="C60" s="5"/>
      <c r="D60" s="8"/>
      <c r="E60" s="7"/>
      <c r="F60" s="12">
        <f>IF(OR(D60="",E60=""),"",WORKDAY(D60,MAX(E60,1)-1))</f>
      </c>
      <c r="G60" s="7"/>
      <c r="H60" s="7"/>
      <c r="I60" s="9"/>
      <c r="J60" s="8"/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30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  <mergeCell ref="CR4:CX4"/>
    <mergeCell ref="CY4:DE4"/>
    <mergeCell ref="DF4:DL4"/>
    <mergeCell ref="DM4:DS4"/>
    <mergeCell ref="DT4:DZ4"/>
    <mergeCell ref="EA4:EG4"/>
    <mergeCell ref="EH4:EN4"/>
    <mergeCell ref="EO4:EU4"/>
    <mergeCell ref="EV4:FB4"/>
    <mergeCell ref="FC4:FI4"/>
    <mergeCell ref="FJ4:FP4"/>
    <mergeCell ref="FQ4:FW4"/>
    <mergeCell ref="FX4:GD4"/>
    <mergeCell ref="GE4:GK4"/>
    <mergeCell ref="GL4:GR4"/>
    <mergeCell ref="GS4:GY4"/>
    <mergeCell ref="GZ4:HF4"/>
  </mergeCells>
  <conditionalFormatting sqref="L6:HF105">
    <cfRule type="expression" dxfId="6" priority="1" stopIfTrue="1">
      <formula>AND($H6="Sì",L$5=$F6)</formula>
    </cfRule>
  </conditionalFormatting>
  <conditionalFormatting sqref="L6:HF105">
    <cfRule type="expression" dxfId="7" priority="2" stopIfTrue="1">
      <formula>AND(AND($F6&lt;&gt;"",L$5&gt;=$D6,L$5&lt;=$F6),$F6&lt;TODAY(),N($I6)&lt;1)</formula>
    </cfRule>
  </conditionalFormatting>
  <conditionalFormatting sqref="L6:HF105">
    <cfRule type="expression" dxfId="8" priority="3" stopIfTrue="1">
      <formula>AND(AND($F6&lt;&gt;"",L$5&gt;=$D6,L$5&lt;=$F6),L$5&lt;$D6+($F6-$D6+1)*N($I6))</formula>
    </cfRule>
  </conditionalFormatting>
  <conditionalFormatting sqref="L6:HF105">
    <cfRule type="expression" dxfId="9" priority="4" stopIfTrue="1">
      <formula>AND($F6&lt;&gt;"",L$5&gt;=$D6,L$5&lt;=$F6)</formula>
    </cfRule>
  </conditionalFormatting>
  <conditionalFormatting sqref="L6:HF105">
    <cfRule type="expression" dxfId="10" priority="5" stopIfTrue="1">
      <formula>L$5=TODAY()</formula>
    </cfRule>
  </conditionalFormatting>
  <conditionalFormatting sqref="L6:HF105">
    <cfRule type="expression" dxfId="12" priority="6" stopIfTrue="1">
      <formula>WEEKDAY(L$5,2)&gt;5</formula>
    </cfRule>
  </conditionalFormatting>
  <conditionalFormatting sqref="L5:HF5">
    <cfRule type="expression" dxfId="11" priority="7" stopIfTrue="1">
      <formula>L5=TODAY()</formula>
    </cfRule>
  </conditionalFormatting>
  <conditionalFormatting sqref="L5:HF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Vulnerabilità sismica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60" customHeight="1">
      <c r="A6" s="13">
        <f>IF(B6="","","R-"&amp;(ROW()-5))</f>
      </c>
      <c r="B6" s="6" t="inlineStr">
        <is>
          <t xml:space="preserve">Documenti originari assenti</t>
        </is>
      </c>
      <c r="C6" s="6" t="inlineStr">
        <is>
          <t xml:space="preserve">Senza progetto né collaudo d'archivio, il livello di conoscenza si raggiunge solo con più prove e più saggi.</t>
        </is>
      </c>
      <c r="D6" s="5" t="inlineStr">
        <is>
          <t xml:space="preserve">Conoscenza</t>
        </is>
      </c>
      <c r="E6" s="5"/>
      <c r="F6" s="7">
        <v>4</v>
      </c>
      <c r="G6" s="7">
        <v>3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Mitigare</t>
        </is>
      </c>
      <c r="K6" s="6" t="inlineStr">
        <is>
          <t xml:space="preserve">Richiesta agli archivi nel primo giorno; il piano delle indagini si scrive sapendo che cosa manca; prove in più messe in conto nel preventivo.</t>
        </is>
      </c>
      <c r="L6" s="6" t="inlineStr">
        <is>
          <t xml:space="preserve">Richiesta dei documenti agli archivi; Piano delle indagini sui materiali e sui dettagli</t>
        </is>
      </c>
      <c r="M6" s="5" t="inlineStr">
        <is>
          <t xml:space="preserve">Identificato</t>
        </is>
      </c>
      <c r="N6" s="8">
        <f>WORKDAY(Piano!$J$3,15)</f>
      </c>
      <c r="O6" s="11">
        <f>IF(AND(B6&lt;&gt;"",ISNUMBER(N6),M6&lt;&gt;"Chiuso",M6&lt;&gt;"Occorso",N6&lt;TODAY()),"Scaduta","")</f>
      </c>
    </row>
    <row r="7" ht="60" customHeight="1">
      <c r="A7" s="13">
        <f>IF(B7="","","R-"&amp;(ROW()-5))</f>
      </c>
      <c r="B7" s="6" t="inlineStr">
        <is>
          <t xml:space="preserve">Prove distruttive non consentite</t>
        </is>
      </c>
      <c r="C7" s="6" t="inlineStr">
        <is>
          <t xml:space="preserve">Occupanti, attività in corso o vincoli di tutela limitano carotaggi e saggi: il livello di conoscenza resta basso.</t>
        </is>
      </c>
      <c r="D7" s="5" t="inlineStr">
        <is>
          <t xml:space="preserve">Indagini</t>
        </is>
      </c>
      <c r="E7" s="5"/>
      <c r="F7" s="7">
        <v>3</v>
      </c>
      <c r="G7" s="7">
        <v>3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Mitigare</t>
        </is>
      </c>
      <c r="K7" s="6" t="inlineStr">
        <is>
          <t xml:space="preserve">Posizioni delle prove concordate con il committente prima dell'incarico al laboratorio; prove non distruttive tarate su poche distruttive.</t>
        </is>
      </c>
      <c r="L7" s="6" t="inlineStr">
        <is>
          <t xml:space="preserve">Incarico al laboratorio autorizzato; Prove in situ con il laboratorio</t>
        </is>
      </c>
      <c r="M7" s="5" t="inlineStr">
        <is>
          <t xml:space="preserve">Identificato</t>
        </is>
      </c>
      <c r="N7" s="8">
        <f>WORKDAY(Piano!$J$3,13)</f>
      </c>
      <c r="O7" s="11">
        <f>IF(AND(B7&lt;&gt;"",ISNUMBER(N7),M7&lt;&gt;"Chiuso",M7&lt;&gt;"Occorso",N7&lt;TODAY()),"Scaduta","")</f>
      </c>
    </row>
    <row r="8" ht="45" customHeight="1">
      <c r="A8" s="13">
        <f>IF(B8="","","R-"&amp;(ROW()-5))</f>
      </c>
      <c r="B8" s="6" t="inlineStr">
        <is>
          <t xml:space="preserve">Materiali più scadenti del previsto</t>
        </is>
      </c>
      <c r="C8" s="6" t="inlineStr">
        <is>
          <t xml:space="preserve">Le prove danno resistenze basse: verifiche peggiori e interventi più pesanti.</t>
        </is>
      </c>
      <c r="D8" s="5" t="inlineStr">
        <is>
          <t xml:space="preserve">Materiali</t>
        </is>
      </c>
      <c r="E8" s="5"/>
      <c r="F8" s="7">
        <v>3</v>
      </c>
      <c r="G8" s="7">
        <v>4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Accettare</t>
        </is>
      </c>
      <c r="K8" s="6" t="inlineStr">
        <is>
          <t xml:space="preserve">Il committente lo sa dall'inizio; le ipotesi d'intervento si scrivono dopo i certificati, non prima.</t>
        </is>
      </c>
      <c r="L8" s="6" t="inlineStr">
        <is>
          <t xml:space="preserve">Certificati del laboratorio</t>
        </is>
      </c>
      <c r="M8" s="5" t="inlineStr">
        <is>
          <t xml:space="preserve">Identificato</t>
        </is>
      </c>
      <c r="N8" s="8">
        <f>WORKDAY(Piano!$J$3,34)</f>
      </c>
      <c r="O8" s="11">
        <f>IF(AND(B8&lt;&gt;"",ISNUMBER(N8),M8&lt;&gt;"Chiuso",M8&lt;&gt;"Occorso",N8&lt;TODAY()),"Scaduta","")</f>
      </c>
    </row>
    <row r="9" ht="45" customHeight="1">
      <c r="A9" s="13">
        <f>IF(B9="","","R-"&amp;(ROW()-5))</f>
      </c>
      <c r="B9" s="6" t="inlineStr">
        <is>
          <t xml:space="preserve">Livello di conoscenza basso</t>
        </is>
      </c>
      <c r="C9" s="6" t="inlineStr">
        <is>
          <t xml:space="preserve">Con il livello minimo il fattore di confidenza penalizza le resistenze e porta a interventi che con più prove non servirebbero.</t>
        </is>
      </c>
      <c r="D9" s="5" t="inlineStr">
        <is>
          <t xml:space="preserve">Conoscenza</t>
        </is>
      </c>
      <c r="E9" s="5"/>
      <c r="F9" s="7">
        <v>3</v>
      </c>
      <c r="G9" s="7">
        <v>3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Mitigare</t>
        </is>
      </c>
      <c r="K9" s="6" t="inlineStr">
        <is>
          <t xml:space="preserve">Confronto con il committente fra il costo di prove in più e il risparmio negli interventi, prima del modello.</t>
        </is>
      </c>
      <c r="L9" s="6" t="inlineStr">
        <is>
          <t xml:space="preserve">Livello di conoscenza e fattore di confidenza</t>
        </is>
      </c>
      <c r="M9" s="5" t="inlineStr">
        <is>
          <t xml:space="preserve">Identificato</t>
        </is>
      </c>
      <c r="N9" s="8">
        <f>WORKDAY(Piano!$J$3,34)</f>
      </c>
      <c r="O9" s="11">
        <f>IF(AND(B9&lt;&gt;"",ISNUMBER(N9),M9&lt;&gt;"Chiuso",M9&lt;&gt;"Occorso",N9&lt;TODAY()),"Scaduta","")</f>
      </c>
    </row>
    <row r="10" ht="60" customHeight="1">
      <c r="A10" s="13">
        <f>IF(B10="","","R-"&amp;(ROW()-5))</f>
      </c>
      <c r="B10" s="6" t="inlineStr">
        <is>
          <t xml:space="preserve">Interventi oltre le possibilità del committente</t>
        </is>
      </c>
      <c r="C10" s="6" t="inlineStr">
        <is>
          <t xml:space="preserve">Il costo dell'adeguamento supera il budget: il progetto si ferma dopo la verifica.</t>
        </is>
      </c>
      <c r="D10" s="5" t="inlineStr">
        <is>
          <t xml:space="preserve">Costi</t>
        </is>
      </c>
      <c r="E10" s="5"/>
      <c r="F10" s="7">
        <v>3</v>
      </c>
      <c r="G10" s="7">
        <v>4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Mitigare</t>
        </is>
      </c>
      <c r="K10" s="6" t="inlineStr">
        <is>
          <t xml:space="preserve">Più ipotesi con costo e indice di rischio raggiunto; interventi locali per primi dove bastano; detrazioni verificate prima della scelta.</t>
        </is>
      </c>
      <c r="L10" s="6" t="inlineStr">
        <is>
          <t xml:space="preserve">Ipotesi d'intervento con costi e benefici; Scelta della strategia d'intervento da parte del committente</t>
        </is>
      </c>
      <c r="M10" s="5" t="inlineStr">
        <is>
          <t xml:space="preserve">Identificato</t>
        </is>
      </c>
      <c r="N10" s="8">
        <f>WORKDAY(Piano!$J$3,60)</f>
      </c>
      <c r="O10" s="11">
        <f>IF(AND(B10&lt;&gt;"",ISNUMBER(N10),M10&lt;&gt;"Chiuso",M10&lt;&gt;"Occorso",N10&lt;TODAY()),"Scaduta","")</f>
      </c>
    </row>
    <row r="11" ht="45" customHeight="1">
      <c r="A11" s="13">
        <f>IF(B11="","","R-"&amp;(ROW()-5))</f>
      </c>
      <c r="B11" s="6" t="inlineStr">
        <is>
          <t xml:space="preserve">Tempi lunghi dell'ufficio sismico</t>
        </is>
      </c>
      <c r="C11" s="6" t="inlineStr">
        <is>
          <t xml:space="preserve">Richieste di integrazioni e arretrati allungano l'autorizzazione oltre i termini, e i lavori aspettano.</t>
        </is>
      </c>
      <c r="D11" s="5" t="inlineStr">
        <is>
          <t xml:space="preserve">Ufficio sismico</t>
        </is>
      </c>
      <c r="E11" s="5"/>
      <c r="F11" s="7">
        <v>3</v>
      </c>
      <c r="G11" s="7">
        <v>3</v>
      </c>
      <c r="H11" s="11">
        <f>IF(OR(F11="",G11=""),"",F11*G11)</f>
      </c>
      <c r="I11" s="11">
        <f>IF(H11="","",IF(H11&gt;=15,"Critico",IF(H11&gt;=10,"Alto",IF(H11&gt;=5,"Medio","Basso"))))</f>
      </c>
      <c r="J11" s="5" t="inlineStr">
        <is>
          <t xml:space="preserve">Mitigare</t>
        </is>
      </c>
      <c r="K11" s="6" t="inlineStr">
        <is>
          <t xml:space="preserve">Pratica completa secondo la modulistica della regione; un colloquio con il funzionario sui punti dubbi prima di depositare.</t>
        </is>
      </c>
      <c r="L11" s="6" t="inlineStr">
        <is>
          <t xml:space="preserve">Deposito o richiesta di autorizzazione sismica; Istruttoria dell'ufficio sismico</t>
        </is>
      </c>
      <c r="M11" s="5" t="inlineStr">
        <is>
          <t xml:space="preserve">Identificato</t>
        </is>
      </c>
      <c r="N11" s="8">
        <f>WORKDAY(Piano!$J$3,100)</f>
      </c>
      <c r="O11" s="11">
        <f>IF(AND(B11&lt;&gt;"",ISNUMBER(N11),M11&lt;&gt;"Chiuso",M11&lt;&gt;"Occorso",N11&lt;TODAY()),"Scaduta","")</f>
      </c>
    </row>
    <row r="12">
      <c r="A12" s="13">
        <f>IF(B12="","","R-"&amp;(ROW()-5))</f>
      </c>
      <c r="B12" s="6"/>
      <c r="C12" s="6"/>
      <c r="D12" s="5"/>
      <c r="E12" s="5"/>
      <c r="F12" s="7"/>
      <c r="G12" s="7"/>
      <c r="H12" s="11">
        <f>IF(OR(F12="",G12=""),"",F12*G12)</f>
      </c>
      <c r="I12" s="11">
        <f>IF(H12="","",IF(H12&gt;=15,"Critico",IF(H12&gt;=10,"Alto",IF(H12&gt;=5,"Medio","Basso"))))</f>
      </c>
      <c r="J12" s="5"/>
      <c r="K12" s="6"/>
      <c r="L12" s="6"/>
      <c r="M12" s="5"/>
      <c r="N12" s="8"/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Verifica di vulnerabilità sismica: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Un edificio esistente dalla ricerca d'archivio al progetto dell'intervento: indagini, livello di conoscenza, modello, indice di rischio, pratica sismica.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HYPERLINK("https://keenhour.com/modelli/vulnerabilita-sismica","Il modello «Verifica di vulnerabilità sismica» nella galleria")</f>
      </c>
    </row>
    <row r="20">
      <c r="B20" s="29">
        <f>HYPERLINK("https://keenhour.com/modelli/vulnerabilita-sismica/usa","Usa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Verifica di vulnerabilità sismica</dc:title>
  <dc:creator>KeenHour</dc:creator>
  <dc:language>it-IT</dc:language>
</cp:coreProperties>
</file>